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740"/>
  </bookViews>
  <sheets>
    <sheet name="宝轮镇" sheetId="1" r:id="rId1"/>
    <sheet name="荣山镇" sheetId="14" r:id="rId2"/>
    <sheet name="大石镇" sheetId="8" r:id="rId3"/>
    <sheet name="三堆镇" sheetId="13" r:id="rId4"/>
    <sheet name="金洞乡" sheetId="4" r:id="rId5"/>
    <sheet name="龙潭乡" sheetId="11" r:id="rId6"/>
    <sheet name="白朝乡" sheetId="5" r:id="rId7"/>
    <sheet name="嘉陵街道" sheetId="6" r:id="rId8"/>
    <sheet name="万缘街道" sheetId="7" r:id="rId9"/>
    <sheet name="上西街道" sheetId="2" r:id="rId10"/>
    <sheet name="河西街道" sheetId="3" r:id="rId11"/>
    <sheet name="雪峰街道" sheetId="12" r:id="rId12"/>
    <sheet name="用水量合计" sheetId="9" r:id="rId13"/>
    <sheet name="污水量合计" sheetId="10" r:id="rId14"/>
    <sheet name="污染物产生量" sheetId="15" r:id="rId15"/>
  </sheets>
  <calcPr calcId="144525" refMode="R1C1"/>
</workbook>
</file>

<file path=xl/sharedStrings.xml><?xml version="1.0" encoding="utf-8"?>
<sst xmlns="http://schemas.openxmlformats.org/spreadsheetml/2006/main" count="387" uniqueCount="156">
  <si>
    <t>序号</t>
  </si>
  <si>
    <t>乡镇</t>
  </si>
  <si>
    <t>行政村</t>
  </si>
  <si>
    <t>村小组数量</t>
  </si>
  <si>
    <t>户数（户）</t>
  </si>
  <si>
    <t>人口（人）</t>
  </si>
  <si>
    <t>现状用水量</t>
  </si>
  <si>
    <t>现状排水量（吨）</t>
  </si>
  <si>
    <t>2022年近期人口数（人）</t>
  </si>
  <si>
    <t>2022年近期用水量（吨）</t>
  </si>
  <si>
    <t>2022年近期排水量（吨）</t>
  </si>
  <si>
    <t>2025年远期人口数（人）</t>
  </si>
  <si>
    <t>2025年远期用水量（吨）</t>
  </si>
  <si>
    <t>2025年远期排水（吨）</t>
  </si>
  <si>
    <t>宝轮镇</t>
  </si>
  <si>
    <t>张公岭村</t>
  </si>
  <si>
    <t>梨源村</t>
  </si>
  <si>
    <t>范家村</t>
  </si>
  <si>
    <t>菖溪村</t>
  </si>
  <si>
    <t>海棠溪村</t>
  </si>
  <si>
    <t>红星村</t>
  </si>
  <si>
    <t>赤化村</t>
  </si>
  <si>
    <t>天曌村</t>
  </si>
  <si>
    <t>清江村</t>
  </si>
  <si>
    <t>老林村</t>
  </si>
  <si>
    <t>泥窝社区</t>
  </si>
  <si>
    <t>三江口社区</t>
  </si>
  <si>
    <t>紫兰社区</t>
  </si>
  <si>
    <t>新街社区</t>
  </si>
  <si>
    <t>花园社区</t>
  </si>
  <si>
    <t>石桥社区</t>
  </si>
  <si>
    <t>爱国社区</t>
  </si>
  <si>
    <t>白田坝社区</t>
  </si>
  <si>
    <t>合计</t>
  </si>
  <si>
    <t>荣山镇</t>
  </si>
  <si>
    <t>大地村</t>
  </si>
  <si>
    <t>中口村</t>
  </si>
  <si>
    <t>高坑村</t>
  </si>
  <si>
    <t>和平村</t>
  </si>
  <si>
    <t>高旗村</t>
  </si>
  <si>
    <t>明月村</t>
  </si>
  <si>
    <t>花园村</t>
  </si>
  <si>
    <t>泉坝村</t>
  </si>
  <si>
    <t>红旗村</t>
  </si>
  <si>
    <t>宋坪村</t>
  </si>
  <si>
    <t>张坝社区</t>
  </si>
  <si>
    <t>大石镇</t>
  </si>
  <si>
    <t>安家湾村</t>
  </si>
  <si>
    <t>金龙洞村</t>
  </si>
  <si>
    <t>石笋村</t>
  </si>
  <si>
    <t>小稻村</t>
  </si>
  <si>
    <t>大稻坝村</t>
  </si>
  <si>
    <t>前进村</t>
  </si>
  <si>
    <t>缠龙村</t>
  </si>
  <si>
    <t>青岩村</t>
  </si>
  <si>
    <t>青岭村</t>
  </si>
  <si>
    <t>光荣村</t>
  </si>
  <si>
    <t>大石板社区</t>
  </si>
  <si>
    <t>三堆镇</t>
  </si>
  <si>
    <t>井田村</t>
  </si>
  <si>
    <t>五郎村</t>
  </si>
  <si>
    <t>小河村</t>
  </si>
  <si>
    <t>高桥村</t>
  </si>
  <si>
    <t>龙池村</t>
  </si>
  <si>
    <t>飞凤村</t>
  </si>
  <si>
    <t>飞龙村</t>
  </si>
  <si>
    <t>羊盘村</t>
  </si>
  <si>
    <t>白岩村</t>
  </si>
  <si>
    <t>舞凤村</t>
  </si>
  <si>
    <t>九龙村</t>
  </si>
  <si>
    <t>魁阁路社区</t>
  </si>
  <si>
    <t>金洞乡</t>
  </si>
  <si>
    <t>田沟村</t>
  </si>
  <si>
    <t>长阳村</t>
  </si>
  <si>
    <t>站湾村</t>
  </si>
  <si>
    <t>石青村</t>
  </si>
  <si>
    <t>清河村</t>
  </si>
  <si>
    <t>店子村</t>
  </si>
  <si>
    <t>白龙湖社区</t>
  </si>
  <si>
    <t>龙潭乡</t>
  </si>
  <si>
    <t>回民村</t>
  </si>
  <si>
    <t>小垭村</t>
  </si>
  <si>
    <t>红心村</t>
  </si>
  <si>
    <t>凤凰村</t>
  </si>
  <si>
    <t>界牌村</t>
  </si>
  <si>
    <t>青龙村</t>
  </si>
  <si>
    <t>金鼓村</t>
  </si>
  <si>
    <t>曙光村</t>
  </si>
  <si>
    <t>桃园村</t>
  </si>
  <si>
    <t>复兴村</t>
  </si>
  <si>
    <t>柏佛村</t>
  </si>
  <si>
    <t>庙坪村</t>
  </si>
  <si>
    <t>驿地河社区</t>
  </si>
  <si>
    <t>白朝乡</t>
  </si>
  <si>
    <t>星明村</t>
  </si>
  <si>
    <t>新华村</t>
  </si>
  <si>
    <t>白朝村</t>
  </si>
  <si>
    <t>观音村</t>
  </si>
  <si>
    <t>徐家村</t>
  </si>
  <si>
    <t>永久村</t>
  </si>
  <si>
    <t>荞鱼村</t>
  </si>
  <si>
    <t>新房村</t>
  </si>
  <si>
    <t>白马街社区</t>
  </si>
  <si>
    <t>嘉陵街道</t>
  </si>
  <si>
    <t>枫香村</t>
  </si>
  <si>
    <t>大塘村</t>
  </si>
  <si>
    <t>小岩村</t>
  </si>
  <si>
    <t>虎星村</t>
  </si>
  <si>
    <t>亮垭村</t>
  </si>
  <si>
    <t>三课村</t>
  </si>
  <si>
    <t>瓷窑铺社区</t>
  </si>
  <si>
    <t>万缘街道</t>
  </si>
  <si>
    <t>万和村</t>
  </si>
  <si>
    <t>绿化村</t>
  </si>
  <si>
    <t>万缘社区</t>
  </si>
  <si>
    <t>快乐社区</t>
  </si>
  <si>
    <t>上西街道</t>
  </si>
  <si>
    <t>联盟村</t>
  </si>
  <si>
    <t>郑家沟村</t>
  </si>
  <si>
    <t>吴家濠村</t>
  </si>
  <si>
    <t>江北社区</t>
  </si>
  <si>
    <t>河西街道</t>
  </si>
  <si>
    <t>学工村</t>
  </si>
  <si>
    <t>杨柳村</t>
  </si>
  <si>
    <t>白山村</t>
  </si>
  <si>
    <t>同心村</t>
  </si>
  <si>
    <t>杨家浩村</t>
  </si>
  <si>
    <t>龙泉社区</t>
  </si>
  <si>
    <t>群心社区</t>
  </si>
  <si>
    <t>雪峰街道</t>
  </si>
  <si>
    <t>金山村</t>
  </si>
  <si>
    <t>九华社区</t>
  </si>
  <si>
    <t>樵歌社区</t>
  </si>
  <si>
    <t>泡石社区</t>
  </si>
  <si>
    <t>2019户数（户）</t>
  </si>
  <si>
    <t>2019人口（人）</t>
  </si>
  <si>
    <t>现状用水量（吨）</t>
  </si>
  <si>
    <r>
      <rPr>
        <sz val="10.5"/>
        <color rgb="FF000000"/>
        <rFont val="宋体"/>
        <charset val="134"/>
      </rPr>
      <t>荣山</t>
    </r>
    <r>
      <rPr>
        <sz val="10.5"/>
        <color rgb="FF000000"/>
        <rFont val="Times New Roman"/>
        <charset val="134"/>
      </rPr>
      <t>镇</t>
    </r>
  </si>
  <si>
    <r>
      <rPr>
        <sz val="10.5"/>
        <color rgb="FF000000"/>
        <rFont val="Times New Roman"/>
        <charset val="134"/>
      </rPr>
      <t>大</t>
    </r>
    <r>
      <rPr>
        <sz val="10.5"/>
        <color rgb="FF000000"/>
        <rFont val="宋体"/>
        <charset val="134"/>
      </rPr>
      <t>石</t>
    </r>
    <r>
      <rPr>
        <sz val="10.5"/>
        <color rgb="FF000000"/>
        <rFont val="Times New Roman"/>
        <charset val="134"/>
      </rPr>
      <t>镇</t>
    </r>
  </si>
  <si>
    <r>
      <rPr>
        <sz val="10.5"/>
        <color rgb="FF000000"/>
        <rFont val="宋体"/>
        <charset val="134"/>
      </rPr>
      <t>三堆</t>
    </r>
    <r>
      <rPr>
        <sz val="10.5"/>
        <color rgb="FF000000"/>
        <rFont val="Times New Roman"/>
        <charset val="134"/>
      </rPr>
      <t>镇</t>
    </r>
  </si>
  <si>
    <r>
      <rPr>
        <sz val="10.5"/>
        <color rgb="FF000000"/>
        <rFont val="宋体"/>
        <charset val="134"/>
      </rPr>
      <t>金洞</t>
    </r>
    <r>
      <rPr>
        <sz val="10.5"/>
        <color rgb="FF000000"/>
        <rFont val="宋体"/>
        <charset val="134"/>
      </rPr>
      <t>乡</t>
    </r>
  </si>
  <si>
    <r>
      <rPr>
        <sz val="10.5"/>
        <color rgb="FF000000"/>
        <rFont val="宋体"/>
        <charset val="134"/>
      </rPr>
      <t>龙潭</t>
    </r>
    <r>
      <rPr>
        <sz val="10.5"/>
        <color rgb="FF000000"/>
        <rFont val="Times New Roman"/>
        <charset val="134"/>
      </rPr>
      <t>乡</t>
    </r>
  </si>
  <si>
    <r>
      <rPr>
        <sz val="10.5"/>
        <color rgb="FF000000"/>
        <rFont val="宋体"/>
        <charset val="134"/>
      </rPr>
      <t>白朝</t>
    </r>
    <r>
      <rPr>
        <sz val="10.5"/>
        <color rgb="FF000000"/>
        <rFont val="Times New Roman"/>
        <charset val="134"/>
      </rPr>
      <t>乡</t>
    </r>
  </si>
  <si>
    <t>2022年近期污水量（吨）</t>
  </si>
  <si>
    <t>2025年远期污水量（吨）</t>
  </si>
  <si>
    <t>污水排放量</t>
  </si>
  <si>
    <r>
      <rPr>
        <b/>
        <sz val="10.5"/>
        <color rgb="FF000000"/>
        <rFont val="Times New Roman"/>
        <charset val="134"/>
      </rPr>
      <t>COD</t>
    </r>
    <r>
      <rPr>
        <b/>
        <vertAlign val="subscript"/>
        <sz val="10.5"/>
        <color rgb="FF000000"/>
        <rFont val="Times New Roman"/>
        <charset val="134"/>
      </rPr>
      <t>cr</t>
    </r>
  </si>
  <si>
    <r>
      <rPr>
        <b/>
        <sz val="10.5"/>
        <color rgb="FF000000"/>
        <rFont val="Times New Roman"/>
        <charset val="134"/>
      </rPr>
      <t>NH</t>
    </r>
    <r>
      <rPr>
        <b/>
        <vertAlign val="subscript"/>
        <sz val="10.5"/>
        <color rgb="FF000000"/>
        <rFont val="Times New Roman"/>
        <charset val="134"/>
      </rPr>
      <t>3</t>
    </r>
    <r>
      <rPr>
        <b/>
        <sz val="10.5"/>
        <color rgb="FF000000"/>
        <rFont val="Times New Roman"/>
        <charset val="134"/>
      </rPr>
      <t>-N</t>
    </r>
  </si>
  <si>
    <t>TN</t>
  </si>
  <si>
    <t>TP</t>
  </si>
  <si>
    <t>t</t>
  </si>
  <si>
    <r>
      <rPr>
        <b/>
        <sz val="10.5"/>
        <color rgb="FF000000"/>
        <rFont val="Times New Roman"/>
        <charset val="134"/>
      </rPr>
      <t>t/</t>
    </r>
    <r>
      <rPr>
        <b/>
        <sz val="10.5"/>
        <color rgb="FF000000"/>
        <rFont val="宋体"/>
        <charset val="134"/>
      </rPr>
      <t>a</t>
    </r>
  </si>
  <si>
    <t>一</t>
  </si>
  <si>
    <t>近期</t>
  </si>
  <si>
    <t>二</t>
  </si>
  <si>
    <t>远期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</si>
</sst>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_ "/>
  </numFmts>
  <fonts count="35">
    <font>
      <sz val="11"/>
      <color theme="1"/>
      <name val="宋体"/>
      <charset val="134"/>
      <scheme val="minor"/>
    </font>
    <font>
      <b/>
      <sz val="10.5"/>
      <color rgb="FF000000"/>
      <name val="Times New Roman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b/>
      <sz val="10.5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vertAlign val="subscript"/>
      <sz val="10.5"/>
      <color rgb="FF000000"/>
      <name val="Times New Roman"/>
      <charset val="134"/>
    </font>
    <font>
      <b/>
      <sz val="10.5"/>
      <color rgb="FF00000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7DAF1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7" fillId="29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5" borderId="20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27" borderId="22" applyNumberFormat="0" applyAlignment="0" applyProtection="0">
      <alignment vertical="center"/>
    </xf>
    <xf numFmtId="0" fontId="26" fillId="27" borderId="21" applyNumberFormat="0" applyAlignment="0" applyProtection="0">
      <alignment vertical="center"/>
    </xf>
    <xf numFmtId="0" fontId="30" fillId="37" borderId="23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top" wrapText="1"/>
    </xf>
    <xf numFmtId="0" fontId="6" fillId="8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 indent="2"/>
    </xf>
    <xf numFmtId="0" fontId="11" fillId="0" borderId="15" xfId="0" applyFont="1" applyBorder="1" applyAlignment="1">
      <alignment horizontal="center" vertical="center" wrapText="1" indent="2"/>
    </xf>
    <xf numFmtId="0" fontId="12" fillId="0" borderId="15" xfId="0" applyFont="1" applyBorder="1" applyAlignment="1">
      <alignment horizontal="center" vertical="center" indent="2"/>
    </xf>
    <xf numFmtId="0" fontId="12" fillId="0" borderId="15" xfId="0" applyFont="1" applyBorder="1" applyAlignment="1">
      <alignment horizontal="center" vertical="center" wrapText="1" indent="2"/>
    </xf>
    <xf numFmtId="176" fontId="9" fillId="9" borderId="15" xfId="0" applyNumberFormat="1" applyFont="1" applyFill="1" applyBorder="1" applyAlignment="1">
      <alignment horizontal="center" vertical="center"/>
    </xf>
    <xf numFmtId="176" fontId="9" fillId="8" borderId="15" xfId="0" applyNumberFormat="1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176" fontId="0" fillId="0" borderId="15" xfId="0" applyNumberFormat="1" applyBorder="1">
      <alignment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10" borderId="15" xfId="0" applyFont="1" applyFill="1" applyBorder="1" applyAlignment="1">
      <alignment horizontal="center" vertical="center" wrapText="1"/>
    </xf>
    <xf numFmtId="176" fontId="9" fillId="2" borderId="15" xfId="0" applyNumberFormat="1" applyFont="1" applyFill="1" applyBorder="1" applyAlignment="1">
      <alignment horizontal="center" vertical="center"/>
    </xf>
    <xf numFmtId="176" fontId="9" fillId="6" borderId="15" xfId="0" applyNumberFormat="1" applyFont="1" applyFill="1" applyBorder="1" applyAlignment="1">
      <alignment horizontal="center" vertical="center"/>
    </xf>
    <xf numFmtId="176" fontId="9" fillId="10" borderId="15" xfId="0" applyNumberFormat="1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22"/>
  <sheetViews>
    <sheetView tabSelected="1" workbookViewId="0">
      <selection activeCell="I26" sqref="I26"/>
    </sheetView>
  </sheetViews>
  <sheetFormatPr defaultColWidth="9" defaultRowHeight="14"/>
  <cols>
    <col min="3" max="3" width="12" customWidth="1"/>
    <col min="8" max="8" width="9.72727272727273" customWidth="1"/>
    <col min="9" max="9" width="10.3636363636364" customWidth="1"/>
    <col min="10" max="10" width="10.1818181818182" customWidth="1"/>
    <col min="11" max="11" width="10.0909090909091" customWidth="1"/>
    <col min="12" max="12" width="11" customWidth="1"/>
    <col min="13" max="13" width="10.2727272727273" customWidth="1"/>
    <col min="14" max="14" width="10.0909090909091" customWidth="1"/>
  </cols>
  <sheetData>
    <row r="2" ht="41.25" customHeight="1" spans="1:14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36" t="s">
        <v>5</v>
      </c>
      <c r="G2" s="37" t="s">
        <v>6</v>
      </c>
      <c r="H2" s="38" t="s">
        <v>7</v>
      </c>
      <c r="I2" s="48" t="s">
        <v>8</v>
      </c>
      <c r="J2" s="49" t="s">
        <v>9</v>
      </c>
      <c r="K2" s="38" t="s">
        <v>10</v>
      </c>
      <c r="L2" s="48" t="s">
        <v>11</v>
      </c>
      <c r="M2" s="49" t="s">
        <v>12</v>
      </c>
      <c r="N2" s="50" t="s">
        <v>13</v>
      </c>
    </row>
    <row r="3" ht="16.5" spans="1:14">
      <c r="A3" s="39">
        <v>1</v>
      </c>
      <c r="B3" s="39" t="s">
        <v>14</v>
      </c>
      <c r="C3" s="40" t="s">
        <v>15</v>
      </c>
      <c r="D3" s="43">
        <v>13</v>
      </c>
      <c r="E3" s="42">
        <v>447</v>
      </c>
      <c r="F3" s="43">
        <v>1908</v>
      </c>
      <c r="G3" s="44">
        <f>F3*0.08</f>
        <v>152.64</v>
      </c>
      <c r="H3" s="45">
        <f>G3*0.8*0.8</f>
        <v>97.6896</v>
      </c>
      <c r="I3" s="51">
        <f>F3*(1+0.0021)^3</f>
        <v>1920.04566050999</v>
      </c>
      <c r="J3" s="52">
        <f>I3*0.09</f>
        <v>172.804109445899</v>
      </c>
      <c r="K3" s="45">
        <f>J3*0.8*0.8</f>
        <v>110.594630045375</v>
      </c>
      <c r="L3" s="51">
        <f>F3*(1+0.0021)^6</f>
        <v>1932.16736815683</v>
      </c>
      <c r="M3" s="52">
        <f t="shared" ref="M3:M14" si="0">L3*0.1</f>
        <v>193.216736815683</v>
      </c>
      <c r="N3" s="53">
        <f>M3*0.8*0.9</f>
        <v>139.116050507292</v>
      </c>
    </row>
    <row r="4" ht="16.5" spans="1:14">
      <c r="A4" s="39">
        <v>2</v>
      </c>
      <c r="B4" s="39"/>
      <c r="C4" s="40" t="s">
        <v>16</v>
      </c>
      <c r="D4" s="43">
        <v>11</v>
      </c>
      <c r="E4" s="42">
        <v>253</v>
      </c>
      <c r="F4" s="43">
        <v>1688</v>
      </c>
      <c r="G4" s="44">
        <f t="shared" ref="G4:G20" si="1">F4*0.08</f>
        <v>135.04</v>
      </c>
      <c r="H4" s="45">
        <f t="shared" ref="H4:H14" si="2">G4*0.8*0.8</f>
        <v>86.4256</v>
      </c>
      <c r="I4" s="51">
        <f t="shared" ref="I4:I14" si="3">F4*(1+0.0021)^3</f>
        <v>1698.65674787257</v>
      </c>
      <c r="J4" s="52">
        <f>I4*0.09</f>
        <v>152.879107308531</v>
      </c>
      <c r="K4" s="45">
        <f t="shared" ref="K4:K14" si="4">J4*0.8*0.8</f>
        <v>97.8426286774599</v>
      </c>
      <c r="L4" s="51">
        <f t="shared" ref="L4:L14" si="5">F4*(1+0.0021)^6</f>
        <v>1709.3807743442</v>
      </c>
      <c r="M4" s="52">
        <f t="shared" si="0"/>
        <v>170.93807743442</v>
      </c>
      <c r="N4" s="53">
        <f t="shared" ref="N4:N14" si="6">M4*0.8*0.9</f>
        <v>123.075415752782</v>
      </c>
    </row>
    <row r="5" ht="16.5" spans="1:14">
      <c r="A5" s="39">
        <v>3</v>
      </c>
      <c r="B5" s="39"/>
      <c r="C5" s="40" t="s">
        <v>17</v>
      </c>
      <c r="D5" s="43">
        <v>14</v>
      </c>
      <c r="E5" s="42">
        <v>474</v>
      </c>
      <c r="F5" s="42">
        <v>1923</v>
      </c>
      <c r="G5" s="44">
        <f t="shared" si="1"/>
        <v>153.84</v>
      </c>
      <c r="H5" s="45">
        <f t="shared" si="2"/>
        <v>98.4576</v>
      </c>
      <c r="I5" s="51">
        <f t="shared" si="3"/>
        <v>1935.1403590989</v>
      </c>
      <c r="J5" s="52">
        <f t="shared" ref="J5:J20" si="7">I5*0.09</f>
        <v>174.162632318901</v>
      </c>
      <c r="K5" s="45">
        <f t="shared" si="4"/>
        <v>111.464084684097</v>
      </c>
      <c r="L5" s="51">
        <f t="shared" si="5"/>
        <v>1947.35736318951</v>
      </c>
      <c r="M5" s="52">
        <f t="shared" si="0"/>
        <v>194.735736318951</v>
      </c>
      <c r="N5" s="53">
        <f t="shared" si="6"/>
        <v>140.209730149645</v>
      </c>
    </row>
    <row r="6" ht="16.5" spans="1:14">
      <c r="A6" s="39">
        <v>4</v>
      </c>
      <c r="B6" s="39"/>
      <c r="C6" s="40" t="s">
        <v>18</v>
      </c>
      <c r="D6" s="43">
        <v>10</v>
      </c>
      <c r="E6" s="42">
        <v>359</v>
      </c>
      <c r="F6" s="42">
        <v>1527</v>
      </c>
      <c r="G6" s="44">
        <f t="shared" si="1"/>
        <v>122.16</v>
      </c>
      <c r="H6" s="45">
        <f t="shared" si="2"/>
        <v>78.1824</v>
      </c>
      <c r="I6" s="51">
        <f t="shared" si="3"/>
        <v>1536.64031635155</v>
      </c>
      <c r="J6" s="52">
        <f t="shared" si="7"/>
        <v>138.297628471639</v>
      </c>
      <c r="K6" s="45">
        <f t="shared" si="4"/>
        <v>88.5104822218491</v>
      </c>
      <c r="L6" s="51">
        <f t="shared" si="5"/>
        <v>1546.34149432677</v>
      </c>
      <c r="M6" s="52">
        <f t="shared" si="0"/>
        <v>154.634149432677</v>
      </c>
      <c r="N6" s="53">
        <f t="shared" si="6"/>
        <v>111.336587591528</v>
      </c>
    </row>
    <row r="7" ht="16.5" spans="1:14">
      <c r="A7" s="39">
        <v>5</v>
      </c>
      <c r="B7" s="39"/>
      <c r="C7" s="40" t="s">
        <v>19</v>
      </c>
      <c r="D7" s="43">
        <v>15</v>
      </c>
      <c r="E7" s="42">
        <v>700</v>
      </c>
      <c r="F7" s="42">
        <v>2763</v>
      </c>
      <c r="G7" s="44">
        <f t="shared" si="1"/>
        <v>221.04</v>
      </c>
      <c r="H7" s="45">
        <f t="shared" si="2"/>
        <v>141.4656</v>
      </c>
      <c r="I7" s="51">
        <f t="shared" si="3"/>
        <v>2780.44348007814</v>
      </c>
      <c r="J7" s="52">
        <f t="shared" si="7"/>
        <v>250.239913207033</v>
      </c>
      <c r="K7" s="45">
        <f t="shared" si="4"/>
        <v>160.153544452501</v>
      </c>
      <c r="L7" s="51">
        <f t="shared" si="5"/>
        <v>2797.99708501956</v>
      </c>
      <c r="M7" s="52">
        <f t="shared" si="0"/>
        <v>279.799708501956</v>
      </c>
      <c r="N7" s="53">
        <f t="shared" si="6"/>
        <v>201.455790121409</v>
      </c>
    </row>
    <row r="8" ht="15" customHeight="1" spans="1:14">
      <c r="A8" s="39">
        <v>6</v>
      </c>
      <c r="B8" s="39"/>
      <c r="C8" s="40" t="s">
        <v>20</v>
      </c>
      <c r="D8" s="43">
        <v>24</v>
      </c>
      <c r="E8" s="42">
        <v>1311</v>
      </c>
      <c r="F8" s="42">
        <v>5512</v>
      </c>
      <c r="G8" s="44">
        <f t="shared" si="1"/>
        <v>440.96</v>
      </c>
      <c r="H8" s="45">
        <f t="shared" si="2"/>
        <v>282.2144</v>
      </c>
      <c r="I8" s="51">
        <f t="shared" si="3"/>
        <v>5546.79857480663</v>
      </c>
      <c r="J8" s="52">
        <f t="shared" si="7"/>
        <v>499.211871732597</v>
      </c>
      <c r="K8" s="45">
        <f t="shared" si="4"/>
        <v>319.495597908862</v>
      </c>
      <c r="L8" s="51">
        <f t="shared" si="5"/>
        <v>5581.81684134196</v>
      </c>
      <c r="M8" s="52">
        <f t="shared" si="0"/>
        <v>558.181684134196</v>
      </c>
      <c r="N8" s="53">
        <f t="shared" si="6"/>
        <v>401.890812576621</v>
      </c>
    </row>
    <row r="9" ht="16.5" spans="1:14">
      <c r="A9" s="39">
        <v>7</v>
      </c>
      <c r="B9" s="39"/>
      <c r="C9" s="40" t="s">
        <v>21</v>
      </c>
      <c r="D9" s="42">
        <v>13</v>
      </c>
      <c r="E9" s="42">
        <v>1216</v>
      </c>
      <c r="F9" s="42">
        <v>5223</v>
      </c>
      <c r="G9" s="44">
        <f t="shared" si="1"/>
        <v>417.84</v>
      </c>
      <c r="H9" s="45">
        <f t="shared" si="2"/>
        <v>267.4176</v>
      </c>
      <c r="I9" s="51">
        <f t="shared" si="3"/>
        <v>5255.9740486602</v>
      </c>
      <c r="J9" s="52">
        <f t="shared" si="7"/>
        <v>473.037664379418</v>
      </c>
      <c r="K9" s="45">
        <f t="shared" si="4"/>
        <v>302.744105202828</v>
      </c>
      <c r="L9" s="51">
        <f t="shared" si="5"/>
        <v>5289.156270379</v>
      </c>
      <c r="M9" s="52">
        <f t="shared" si="0"/>
        <v>528.9156270379</v>
      </c>
      <c r="N9" s="53">
        <f t="shared" si="6"/>
        <v>380.819251467288</v>
      </c>
    </row>
    <row r="10" ht="16.5" spans="1:14">
      <c r="A10" s="39">
        <v>8</v>
      </c>
      <c r="B10" s="39"/>
      <c r="C10" s="40" t="s">
        <v>22</v>
      </c>
      <c r="D10" s="42">
        <v>14</v>
      </c>
      <c r="E10" s="42">
        <v>575</v>
      </c>
      <c r="F10" s="42">
        <v>2173</v>
      </c>
      <c r="G10" s="44">
        <f t="shared" si="1"/>
        <v>173.84</v>
      </c>
      <c r="H10" s="45">
        <f t="shared" si="2"/>
        <v>111.2576</v>
      </c>
      <c r="I10" s="51">
        <f t="shared" si="3"/>
        <v>2186.71866891415</v>
      </c>
      <c r="J10" s="52">
        <f t="shared" si="7"/>
        <v>196.804680202274</v>
      </c>
      <c r="K10" s="45">
        <f t="shared" si="4"/>
        <v>125.954995329455</v>
      </c>
      <c r="L10" s="51">
        <f t="shared" si="5"/>
        <v>2200.5239470675</v>
      </c>
      <c r="M10" s="52">
        <f t="shared" si="0"/>
        <v>220.05239470675</v>
      </c>
      <c r="N10" s="53">
        <f t="shared" si="6"/>
        <v>158.43772418886</v>
      </c>
    </row>
    <row r="11" ht="16.5" spans="1:14">
      <c r="A11" s="39">
        <v>9</v>
      </c>
      <c r="B11" s="39"/>
      <c r="C11" s="40" t="s">
        <v>23</v>
      </c>
      <c r="D11" s="42">
        <v>16</v>
      </c>
      <c r="E11" s="42">
        <v>906</v>
      </c>
      <c r="F11" s="42">
        <v>3600</v>
      </c>
      <c r="G11" s="44">
        <f t="shared" si="1"/>
        <v>288</v>
      </c>
      <c r="H11" s="45">
        <f t="shared" si="2"/>
        <v>184.32</v>
      </c>
      <c r="I11" s="51">
        <f t="shared" si="3"/>
        <v>3622.7276613396</v>
      </c>
      <c r="J11" s="52">
        <f t="shared" si="7"/>
        <v>326.045489520564</v>
      </c>
      <c r="K11" s="45">
        <f t="shared" si="4"/>
        <v>208.669113293161</v>
      </c>
      <c r="L11" s="51">
        <f t="shared" si="5"/>
        <v>3645.59880784308</v>
      </c>
      <c r="M11" s="52">
        <f t="shared" si="0"/>
        <v>364.559880784308</v>
      </c>
      <c r="N11" s="53">
        <f t="shared" si="6"/>
        <v>262.483114164702</v>
      </c>
    </row>
    <row r="12" ht="16.5" spans="1:14">
      <c r="A12" s="39">
        <v>10</v>
      </c>
      <c r="B12" s="39"/>
      <c r="C12" s="40" t="s">
        <v>24</v>
      </c>
      <c r="D12" s="42">
        <v>8</v>
      </c>
      <c r="E12" s="42">
        <v>583</v>
      </c>
      <c r="F12" s="42">
        <v>2002</v>
      </c>
      <c r="G12" s="44">
        <f t="shared" si="1"/>
        <v>160.16</v>
      </c>
      <c r="H12" s="45">
        <f t="shared" si="2"/>
        <v>102.5024</v>
      </c>
      <c r="I12" s="51">
        <f t="shared" si="3"/>
        <v>2014.63910500052</v>
      </c>
      <c r="J12" s="52">
        <f t="shared" si="7"/>
        <v>181.317519450047</v>
      </c>
      <c r="K12" s="45">
        <f t="shared" si="4"/>
        <v>116.04321244803</v>
      </c>
      <c r="L12" s="51">
        <f t="shared" si="5"/>
        <v>2027.35800369496</v>
      </c>
      <c r="M12" s="52">
        <f t="shared" si="0"/>
        <v>202.735800369496</v>
      </c>
      <c r="N12" s="53">
        <f t="shared" si="6"/>
        <v>145.969776266037</v>
      </c>
    </row>
    <row r="13" ht="16.5" spans="1:14">
      <c r="A13" s="39">
        <v>11</v>
      </c>
      <c r="B13" s="39"/>
      <c r="C13" s="40" t="s">
        <v>25</v>
      </c>
      <c r="D13" s="42">
        <v>7</v>
      </c>
      <c r="E13" s="42">
        <v>526</v>
      </c>
      <c r="F13" s="42">
        <v>2230</v>
      </c>
      <c r="G13" s="44">
        <f t="shared" si="1"/>
        <v>178.4</v>
      </c>
      <c r="H13" s="45">
        <f t="shared" si="2"/>
        <v>114.176</v>
      </c>
      <c r="I13" s="51">
        <f t="shared" si="3"/>
        <v>2244.07852355203</v>
      </c>
      <c r="J13" s="52">
        <f t="shared" si="7"/>
        <v>201.967067119683</v>
      </c>
      <c r="K13" s="45">
        <f t="shared" si="4"/>
        <v>129.258922956597</v>
      </c>
      <c r="L13" s="51">
        <f t="shared" si="5"/>
        <v>2258.24592819169</v>
      </c>
      <c r="M13" s="52">
        <f t="shared" si="0"/>
        <v>225.824592819169</v>
      </c>
      <c r="N13" s="53">
        <f t="shared" si="6"/>
        <v>162.593706829801</v>
      </c>
    </row>
    <row r="14" ht="15.5" spans="1:14">
      <c r="A14" s="39">
        <v>12</v>
      </c>
      <c r="B14" s="39"/>
      <c r="C14" s="42" t="s">
        <v>26</v>
      </c>
      <c r="D14" s="42">
        <v>7</v>
      </c>
      <c r="E14" s="42">
        <v>651</v>
      </c>
      <c r="F14" s="42">
        <v>2352</v>
      </c>
      <c r="G14" s="44">
        <f t="shared" si="1"/>
        <v>188.16</v>
      </c>
      <c r="H14" s="45">
        <f t="shared" ref="H14:H20" si="8">G14*0.8*0.8</f>
        <v>120.4224</v>
      </c>
      <c r="I14" s="51">
        <f t="shared" ref="I14:I20" si="9">F14*(1+0.0021)^3</f>
        <v>2366.84873874187</v>
      </c>
      <c r="J14" s="52">
        <f t="shared" si="7"/>
        <v>213.016386486768</v>
      </c>
      <c r="K14" s="45">
        <f t="shared" ref="K14:K20" si="10">J14*0.8*0.8</f>
        <v>136.330487351532</v>
      </c>
      <c r="L14" s="51">
        <f t="shared" ref="L14:L20" si="11">F14*(1+0.0021)^6</f>
        <v>2381.79122112415</v>
      </c>
      <c r="M14" s="52">
        <f t="shared" ref="M14:M20" si="12">L14*0.1</f>
        <v>238.179122112415</v>
      </c>
      <c r="N14" s="53">
        <f t="shared" ref="N14:N20" si="13">M14*0.8*0.9</f>
        <v>171.488967920938</v>
      </c>
    </row>
    <row r="15" ht="15.5" spans="1:14">
      <c r="A15" s="39">
        <v>13</v>
      </c>
      <c r="B15" s="39"/>
      <c r="C15" s="42" t="s">
        <v>27</v>
      </c>
      <c r="D15" s="42">
        <v>1</v>
      </c>
      <c r="E15" s="42">
        <v>68</v>
      </c>
      <c r="F15" s="42">
        <v>284</v>
      </c>
      <c r="G15" s="44">
        <f t="shared" si="1"/>
        <v>22.72</v>
      </c>
      <c r="H15" s="45">
        <f t="shared" si="8"/>
        <v>14.5408</v>
      </c>
      <c r="I15" s="51">
        <f t="shared" si="9"/>
        <v>285.792959950124</v>
      </c>
      <c r="J15" s="52">
        <f t="shared" si="7"/>
        <v>25.7213663955112</v>
      </c>
      <c r="K15" s="45">
        <f t="shared" si="10"/>
        <v>16.4616744931271</v>
      </c>
      <c r="L15" s="51">
        <f t="shared" si="11"/>
        <v>287.597239285398</v>
      </c>
      <c r="M15" s="52">
        <f t="shared" si="12"/>
        <v>28.7597239285398</v>
      </c>
      <c r="N15" s="53">
        <f t="shared" si="13"/>
        <v>20.7070012285487</v>
      </c>
    </row>
    <row r="16" ht="15.5" spans="1:14">
      <c r="A16" s="39">
        <v>14</v>
      </c>
      <c r="B16" s="39"/>
      <c r="C16" s="42" t="s">
        <v>28</v>
      </c>
      <c r="D16" s="42">
        <v>3</v>
      </c>
      <c r="E16" s="42">
        <v>435</v>
      </c>
      <c r="F16" s="42">
        <v>1048</v>
      </c>
      <c r="G16" s="44">
        <f t="shared" si="1"/>
        <v>83.84</v>
      </c>
      <c r="H16" s="45">
        <f t="shared" si="8"/>
        <v>53.6576</v>
      </c>
      <c r="I16" s="51">
        <f t="shared" si="9"/>
        <v>1054.61627474553</v>
      </c>
      <c r="J16" s="52">
        <f t="shared" si="7"/>
        <v>94.9154647270975</v>
      </c>
      <c r="K16" s="45">
        <f t="shared" si="10"/>
        <v>60.7458974253424</v>
      </c>
      <c r="L16" s="51">
        <f t="shared" si="11"/>
        <v>1061.27431961654</v>
      </c>
      <c r="M16" s="52">
        <f t="shared" si="12"/>
        <v>106.127431961654</v>
      </c>
      <c r="N16" s="53">
        <f t="shared" si="13"/>
        <v>76.411751012391</v>
      </c>
    </row>
    <row r="17" ht="15.5" spans="1:14">
      <c r="A17" s="39">
        <v>15</v>
      </c>
      <c r="B17" s="39"/>
      <c r="C17" s="42" t="s">
        <v>29</v>
      </c>
      <c r="D17" s="42">
        <v>3</v>
      </c>
      <c r="E17" s="42">
        <v>1424</v>
      </c>
      <c r="F17" s="42">
        <v>3920</v>
      </c>
      <c r="G17" s="44">
        <f t="shared" si="1"/>
        <v>313.6</v>
      </c>
      <c r="H17" s="45">
        <f t="shared" si="8"/>
        <v>200.704</v>
      </c>
      <c r="I17" s="51">
        <f t="shared" si="9"/>
        <v>3944.74789790312</v>
      </c>
      <c r="J17" s="52">
        <f t="shared" si="7"/>
        <v>355.027310811281</v>
      </c>
      <c r="K17" s="45">
        <f t="shared" si="10"/>
        <v>227.21747891922</v>
      </c>
      <c r="L17" s="51">
        <f t="shared" si="11"/>
        <v>3969.65203520691</v>
      </c>
      <c r="M17" s="52">
        <f t="shared" si="12"/>
        <v>396.965203520691</v>
      </c>
      <c r="N17" s="53">
        <f t="shared" si="13"/>
        <v>285.814946534898</v>
      </c>
    </row>
    <row r="18" ht="15.5" spans="1:14">
      <c r="A18" s="39">
        <v>16</v>
      </c>
      <c r="B18" s="39"/>
      <c r="C18" s="42" t="s">
        <v>30</v>
      </c>
      <c r="D18" s="42">
        <v>6</v>
      </c>
      <c r="E18" s="42">
        <v>623</v>
      </c>
      <c r="F18" s="42">
        <v>2684</v>
      </c>
      <c r="G18" s="44">
        <f t="shared" si="1"/>
        <v>214.72</v>
      </c>
      <c r="H18" s="45">
        <f t="shared" si="8"/>
        <v>137.4208</v>
      </c>
      <c r="I18" s="51">
        <f t="shared" si="9"/>
        <v>2700.94473417652</v>
      </c>
      <c r="J18" s="52">
        <f t="shared" si="7"/>
        <v>243.085026075887</v>
      </c>
      <c r="K18" s="45">
        <f t="shared" si="10"/>
        <v>155.574416688568</v>
      </c>
      <c r="L18" s="51">
        <f t="shared" si="11"/>
        <v>2717.99644451412</v>
      </c>
      <c r="M18" s="52">
        <f t="shared" si="12"/>
        <v>271.799644451412</v>
      </c>
      <c r="N18" s="53">
        <f t="shared" si="13"/>
        <v>195.695744005017</v>
      </c>
    </row>
    <row r="19" ht="15.5" spans="1:14">
      <c r="A19" s="39">
        <v>17</v>
      </c>
      <c r="B19" s="39"/>
      <c r="C19" s="42" t="s">
        <v>31</v>
      </c>
      <c r="D19" s="42">
        <v>4</v>
      </c>
      <c r="E19" s="42">
        <v>531</v>
      </c>
      <c r="F19" s="42">
        <v>1832</v>
      </c>
      <c r="G19" s="44">
        <f t="shared" si="1"/>
        <v>146.56</v>
      </c>
      <c r="H19" s="45">
        <f t="shared" si="8"/>
        <v>93.7984</v>
      </c>
      <c r="I19" s="51">
        <f t="shared" si="9"/>
        <v>1843.56585432615</v>
      </c>
      <c r="J19" s="52">
        <f t="shared" si="7"/>
        <v>165.920926889354</v>
      </c>
      <c r="K19" s="45">
        <f t="shared" si="10"/>
        <v>106.189393209186</v>
      </c>
      <c r="L19" s="51">
        <f t="shared" si="11"/>
        <v>1855.20472665792</v>
      </c>
      <c r="M19" s="52">
        <f t="shared" si="12"/>
        <v>185.520472665792</v>
      </c>
      <c r="N19" s="53">
        <f t="shared" si="13"/>
        <v>133.57474031937</v>
      </c>
    </row>
    <row r="20" ht="15.5" spans="1:14">
      <c r="A20" s="39">
        <v>18</v>
      </c>
      <c r="B20" s="39"/>
      <c r="C20" s="42" t="s">
        <v>32</v>
      </c>
      <c r="D20" s="42">
        <v>1</v>
      </c>
      <c r="E20" s="42">
        <v>452</v>
      </c>
      <c r="F20" s="42">
        <v>965</v>
      </c>
      <c r="G20" s="44">
        <f t="shared" si="1"/>
        <v>77.2</v>
      </c>
      <c r="H20" s="45">
        <f t="shared" si="8"/>
        <v>49.408</v>
      </c>
      <c r="I20" s="51">
        <f t="shared" si="9"/>
        <v>971.092275886865</v>
      </c>
      <c r="J20" s="52">
        <f t="shared" si="7"/>
        <v>87.3983048298178</v>
      </c>
      <c r="K20" s="45">
        <f t="shared" si="10"/>
        <v>55.9349150910834</v>
      </c>
      <c r="L20" s="51">
        <f t="shared" si="11"/>
        <v>977.223013769048</v>
      </c>
      <c r="M20" s="52">
        <f t="shared" si="12"/>
        <v>97.7223013769048</v>
      </c>
      <c r="N20" s="53">
        <f t="shared" si="13"/>
        <v>70.3600569913715</v>
      </c>
    </row>
    <row r="21" ht="16.5" spans="1:14">
      <c r="A21" s="46"/>
      <c r="B21" s="46" t="s">
        <v>33</v>
      </c>
      <c r="C21" s="59"/>
      <c r="D21" s="46"/>
      <c r="E21" s="56">
        <f>SUM(E3:E20)</f>
        <v>11534</v>
      </c>
      <c r="F21" s="56">
        <f t="shared" ref="F21:N21" si="14">SUM(F3:F20)</f>
        <v>43634</v>
      </c>
      <c r="G21" s="56">
        <f t="shared" si="14"/>
        <v>3490.72</v>
      </c>
      <c r="H21" s="56">
        <f t="shared" si="14"/>
        <v>2234.0608</v>
      </c>
      <c r="I21" s="56">
        <f t="shared" si="14"/>
        <v>43909.4718819145</v>
      </c>
      <c r="J21" s="56">
        <f t="shared" si="14"/>
        <v>3951.8524693723</v>
      </c>
      <c r="K21" s="56">
        <f t="shared" si="14"/>
        <v>2529.18558039827</v>
      </c>
      <c r="L21" s="56">
        <f t="shared" si="14"/>
        <v>44186.6828837291</v>
      </c>
      <c r="M21" s="56">
        <f t="shared" si="14"/>
        <v>4418.66828837291</v>
      </c>
      <c r="N21" s="56">
        <f t="shared" si="14"/>
        <v>3181.4411676285</v>
      </c>
    </row>
    <row r="22" ht="15.75" spans="3:14">
      <c r="C22" s="60"/>
      <c r="G22" s="61"/>
      <c r="H22" s="61"/>
      <c r="I22" s="61"/>
      <c r="J22" s="61"/>
      <c r="K22" s="61"/>
      <c r="L22" s="61"/>
      <c r="M22" s="61"/>
      <c r="N22" s="61"/>
    </row>
  </sheetData>
  <mergeCells count="1">
    <mergeCell ref="B3:B2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14"/>
  <sheetViews>
    <sheetView workbookViewId="0">
      <selection activeCell="I18" sqref="I18"/>
    </sheetView>
  </sheetViews>
  <sheetFormatPr defaultColWidth="9" defaultRowHeight="14"/>
  <cols>
    <col min="8" max="8" width="10.3727272727273"/>
    <col min="9" max="9" width="12.6272727272727"/>
    <col min="10" max="10" width="11.5"/>
    <col min="11" max="14" width="12.6272727272727"/>
  </cols>
  <sheetData>
    <row r="2" ht="42" spans="1:14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36" t="s">
        <v>5</v>
      </c>
      <c r="G2" s="37" t="s">
        <v>6</v>
      </c>
      <c r="H2" s="38" t="s">
        <v>7</v>
      </c>
      <c r="I2" s="48" t="s">
        <v>8</v>
      </c>
      <c r="J2" s="49" t="s">
        <v>9</v>
      </c>
      <c r="K2" s="38" t="s">
        <v>10</v>
      </c>
      <c r="L2" s="48" t="s">
        <v>11</v>
      </c>
      <c r="M2" s="49" t="s">
        <v>12</v>
      </c>
      <c r="N2" s="50" t="s">
        <v>13</v>
      </c>
    </row>
    <row r="3" ht="17" spans="1:14">
      <c r="A3" s="39">
        <v>1</v>
      </c>
      <c r="B3" s="39" t="s">
        <v>34</v>
      </c>
      <c r="C3" s="40" t="s">
        <v>35</v>
      </c>
      <c r="D3" s="41">
        <v>22</v>
      </c>
      <c r="E3" s="42">
        <v>855</v>
      </c>
      <c r="F3" s="43">
        <v>2744</v>
      </c>
      <c r="G3" s="44">
        <f>F3*0.08</f>
        <v>219.52</v>
      </c>
      <c r="H3" s="45">
        <f>G3*0.8*0.8</f>
        <v>140.4928</v>
      </c>
      <c r="I3" s="51">
        <f>F3*(1+0.0021)^3</f>
        <v>2761.32352853218</v>
      </c>
      <c r="J3" s="52">
        <f>I3*0.09</f>
        <v>248.519117567896</v>
      </c>
      <c r="K3" s="45">
        <f>J3*0.8*0.8</f>
        <v>159.052235243454</v>
      </c>
      <c r="L3" s="51">
        <f>F3*(1+0.0021)^6</f>
        <v>2778.75642464484</v>
      </c>
      <c r="M3" s="52">
        <f>L3*0.1</f>
        <v>277.875642464484</v>
      </c>
      <c r="N3" s="53">
        <f>M3*0.8*0.9</f>
        <v>200.070462574428</v>
      </c>
    </row>
    <row r="4" ht="17" spans="1:14">
      <c r="A4" s="39">
        <v>2</v>
      </c>
      <c r="B4" s="39"/>
      <c r="C4" s="40" t="s">
        <v>36</v>
      </c>
      <c r="D4" s="41">
        <v>12</v>
      </c>
      <c r="E4" s="42">
        <v>475</v>
      </c>
      <c r="F4" s="43">
        <v>1531</v>
      </c>
      <c r="G4" s="44">
        <f t="shared" ref="G4:G13" si="0">F4*0.08</f>
        <v>122.48</v>
      </c>
      <c r="H4" s="45">
        <f t="shared" ref="H4:H18" si="1">G4*0.8*0.8</f>
        <v>78.3872</v>
      </c>
      <c r="I4" s="51">
        <f t="shared" ref="I4:I18" si="2">F4*(1+0.0021)^3</f>
        <v>1540.66556930859</v>
      </c>
      <c r="J4" s="52">
        <f t="shared" ref="J4:J13" si="3">I4*0.09</f>
        <v>138.659901237773</v>
      </c>
      <c r="K4" s="45">
        <f t="shared" ref="K4:K18" si="4">J4*0.8*0.8</f>
        <v>88.7423367921748</v>
      </c>
      <c r="L4" s="51">
        <f t="shared" ref="L4:L18" si="5">F4*(1+0.0021)^6</f>
        <v>1550.39215966882</v>
      </c>
      <c r="M4" s="52">
        <f t="shared" ref="M4:M18" si="6">L4*0.1</f>
        <v>155.039215966882</v>
      </c>
      <c r="N4" s="53">
        <f t="shared" ref="N4:N18" si="7">M4*0.8*0.9</f>
        <v>111.628235496155</v>
      </c>
    </row>
    <row r="5" ht="17" spans="1:14">
      <c r="A5" s="39">
        <v>3</v>
      </c>
      <c r="B5" s="39"/>
      <c r="C5" s="40" t="s">
        <v>37</v>
      </c>
      <c r="D5" s="41">
        <v>17</v>
      </c>
      <c r="E5" s="42">
        <v>746</v>
      </c>
      <c r="F5" s="43">
        <v>2511</v>
      </c>
      <c r="G5" s="44">
        <f t="shared" si="0"/>
        <v>200.88</v>
      </c>
      <c r="H5" s="45">
        <f t="shared" si="1"/>
        <v>128.5632</v>
      </c>
      <c r="I5" s="51">
        <f t="shared" si="2"/>
        <v>2526.85254378437</v>
      </c>
      <c r="J5" s="52">
        <f t="shared" si="3"/>
        <v>227.416728940593</v>
      </c>
      <c r="K5" s="45">
        <f t="shared" si="4"/>
        <v>145.54670652198</v>
      </c>
      <c r="L5" s="51">
        <f t="shared" si="5"/>
        <v>2542.80516847055</v>
      </c>
      <c r="M5" s="52">
        <f t="shared" si="6"/>
        <v>254.280516847055</v>
      </c>
      <c r="N5" s="53">
        <f t="shared" si="7"/>
        <v>183.081972129879</v>
      </c>
    </row>
    <row r="6" ht="17" spans="1:14">
      <c r="A6" s="39">
        <v>4</v>
      </c>
      <c r="B6" s="39"/>
      <c r="C6" s="40" t="s">
        <v>38</v>
      </c>
      <c r="D6" s="41">
        <v>40</v>
      </c>
      <c r="E6" s="42">
        <v>961</v>
      </c>
      <c r="F6" s="43">
        <v>3105</v>
      </c>
      <c r="G6" s="44">
        <f t="shared" si="0"/>
        <v>248.4</v>
      </c>
      <c r="H6" s="45">
        <f t="shared" si="1"/>
        <v>158.976</v>
      </c>
      <c r="I6" s="51">
        <f t="shared" si="2"/>
        <v>3124.6026079054</v>
      </c>
      <c r="J6" s="52">
        <f t="shared" si="3"/>
        <v>281.214234711486</v>
      </c>
      <c r="K6" s="45">
        <f t="shared" si="4"/>
        <v>179.977110215351</v>
      </c>
      <c r="L6" s="51">
        <f t="shared" si="5"/>
        <v>3144.32897176466</v>
      </c>
      <c r="M6" s="52">
        <f t="shared" si="6"/>
        <v>314.432897176466</v>
      </c>
      <c r="N6" s="53">
        <f t="shared" si="7"/>
        <v>226.391685967055</v>
      </c>
    </row>
    <row r="7" ht="17" spans="1:14">
      <c r="A7" s="39">
        <v>5</v>
      </c>
      <c r="B7" s="39"/>
      <c r="C7" s="40" t="s">
        <v>39</v>
      </c>
      <c r="D7" s="41">
        <v>10</v>
      </c>
      <c r="E7" s="43">
        <v>396</v>
      </c>
      <c r="F7" s="43">
        <v>1518</v>
      </c>
      <c r="G7" s="44">
        <f t="shared" si="0"/>
        <v>121.44</v>
      </c>
      <c r="H7" s="45">
        <f t="shared" si="1"/>
        <v>77.7216</v>
      </c>
      <c r="I7" s="51">
        <f t="shared" si="2"/>
        <v>1527.5834971982</v>
      </c>
      <c r="J7" s="52">
        <f t="shared" si="3"/>
        <v>137.482514747838</v>
      </c>
      <c r="K7" s="45">
        <f t="shared" si="4"/>
        <v>87.9888094386162</v>
      </c>
      <c r="L7" s="51">
        <f t="shared" si="5"/>
        <v>1537.22749730717</v>
      </c>
      <c r="M7" s="52">
        <f t="shared" si="6"/>
        <v>153.722749730717</v>
      </c>
      <c r="N7" s="53">
        <f t="shared" si="7"/>
        <v>110.680379806116</v>
      </c>
    </row>
    <row r="8" ht="17" spans="1:14">
      <c r="A8" s="39">
        <v>6</v>
      </c>
      <c r="B8" s="39"/>
      <c r="C8" s="40" t="s">
        <v>40</v>
      </c>
      <c r="D8" s="41">
        <v>12</v>
      </c>
      <c r="E8" s="42">
        <v>603</v>
      </c>
      <c r="F8" s="43">
        <v>2092</v>
      </c>
      <c r="G8" s="44">
        <f t="shared" si="0"/>
        <v>167.36</v>
      </c>
      <c r="H8" s="45">
        <f t="shared" si="1"/>
        <v>107.1104</v>
      </c>
      <c r="I8" s="51">
        <f t="shared" si="2"/>
        <v>2105.20729653401</v>
      </c>
      <c r="J8" s="52">
        <f t="shared" si="3"/>
        <v>189.468656688061</v>
      </c>
      <c r="K8" s="45">
        <f t="shared" si="4"/>
        <v>121.259940280359</v>
      </c>
      <c r="L8" s="51">
        <f t="shared" si="5"/>
        <v>2118.49797389103</v>
      </c>
      <c r="M8" s="52">
        <f t="shared" si="6"/>
        <v>211.849797389103</v>
      </c>
      <c r="N8" s="53">
        <f t="shared" si="7"/>
        <v>152.531854120154</v>
      </c>
    </row>
    <row r="9" ht="17" spans="1:14">
      <c r="A9" s="39">
        <v>7</v>
      </c>
      <c r="B9" s="39"/>
      <c r="C9" s="40" t="s">
        <v>41</v>
      </c>
      <c r="D9" s="41">
        <v>15</v>
      </c>
      <c r="E9" s="42">
        <v>644</v>
      </c>
      <c r="F9" s="43">
        <v>3093</v>
      </c>
      <c r="G9" s="44">
        <f t="shared" si="0"/>
        <v>247.44</v>
      </c>
      <c r="H9" s="45">
        <f t="shared" si="1"/>
        <v>158.3616</v>
      </c>
      <c r="I9" s="51">
        <f t="shared" si="2"/>
        <v>3112.52684903427</v>
      </c>
      <c r="J9" s="52">
        <f t="shared" si="3"/>
        <v>280.127416413085</v>
      </c>
      <c r="K9" s="45">
        <f t="shared" si="4"/>
        <v>179.281546504374</v>
      </c>
      <c r="L9" s="51">
        <f t="shared" si="5"/>
        <v>3132.17697573851</v>
      </c>
      <c r="M9" s="52">
        <f t="shared" si="6"/>
        <v>313.217697573851</v>
      </c>
      <c r="N9" s="53">
        <f t="shared" si="7"/>
        <v>225.516742253173</v>
      </c>
    </row>
    <row r="10" ht="17" spans="1:14">
      <c r="A10" s="39">
        <v>8</v>
      </c>
      <c r="B10" s="39"/>
      <c r="C10" s="40" t="s">
        <v>42</v>
      </c>
      <c r="D10" s="41">
        <v>11</v>
      </c>
      <c r="E10" s="43">
        <v>827</v>
      </c>
      <c r="F10" s="43">
        <v>2403</v>
      </c>
      <c r="G10" s="44">
        <f t="shared" si="0"/>
        <v>192.24</v>
      </c>
      <c r="H10" s="45">
        <f t="shared" si="1"/>
        <v>123.0336</v>
      </c>
      <c r="I10" s="51">
        <f t="shared" si="2"/>
        <v>2418.17071394418</v>
      </c>
      <c r="J10" s="52">
        <f t="shared" si="3"/>
        <v>217.635364254976</v>
      </c>
      <c r="K10" s="45">
        <f t="shared" si="4"/>
        <v>139.286633123185</v>
      </c>
      <c r="L10" s="51">
        <f t="shared" si="5"/>
        <v>2433.43720423526</v>
      </c>
      <c r="M10" s="52">
        <f t="shared" si="6"/>
        <v>243.343720423526</v>
      </c>
      <c r="N10" s="53">
        <f t="shared" si="7"/>
        <v>175.207478704938</v>
      </c>
    </row>
    <row r="11" ht="17" spans="1:14">
      <c r="A11" s="39">
        <v>9</v>
      </c>
      <c r="B11" s="39"/>
      <c r="C11" s="40" t="s">
        <v>43</v>
      </c>
      <c r="D11" s="41">
        <v>12</v>
      </c>
      <c r="E11" s="42">
        <v>423</v>
      </c>
      <c r="F11" s="43">
        <v>1638</v>
      </c>
      <c r="G11" s="44">
        <f t="shared" si="0"/>
        <v>131.04</v>
      </c>
      <c r="H11" s="45">
        <f t="shared" si="1"/>
        <v>83.8656</v>
      </c>
      <c r="I11" s="51">
        <f t="shared" si="2"/>
        <v>1648.34108590952</v>
      </c>
      <c r="J11" s="52">
        <f t="shared" si="3"/>
        <v>148.350697731857</v>
      </c>
      <c r="K11" s="45">
        <f t="shared" si="4"/>
        <v>94.9444465483882</v>
      </c>
      <c r="L11" s="51">
        <f t="shared" si="5"/>
        <v>1658.7474575686</v>
      </c>
      <c r="M11" s="52">
        <f t="shared" si="6"/>
        <v>165.87474575686</v>
      </c>
      <c r="N11" s="53">
        <f t="shared" si="7"/>
        <v>119.429816944939</v>
      </c>
    </row>
    <row r="12" ht="17" spans="1:14">
      <c r="A12" s="39">
        <v>10</v>
      </c>
      <c r="B12" s="39"/>
      <c r="C12" s="40" t="s">
        <v>44</v>
      </c>
      <c r="D12" s="41">
        <v>9</v>
      </c>
      <c r="E12" s="42">
        <v>318</v>
      </c>
      <c r="F12" s="43">
        <v>1218</v>
      </c>
      <c r="G12" s="44">
        <f t="shared" si="0"/>
        <v>97.44</v>
      </c>
      <c r="H12" s="45">
        <f t="shared" si="1"/>
        <v>62.3616</v>
      </c>
      <c r="I12" s="51">
        <f t="shared" si="2"/>
        <v>1225.6895254199</v>
      </c>
      <c r="J12" s="52">
        <f t="shared" si="3"/>
        <v>110.312057287791</v>
      </c>
      <c r="K12" s="45">
        <f t="shared" si="4"/>
        <v>70.5997166641861</v>
      </c>
      <c r="L12" s="51">
        <f t="shared" si="5"/>
        <v>1233.42759665358</v>
      </c>
      <c r="M12" s="52">
        <f t="shared" si="6"/>
        <v>123.342759665358</v>
      </c>
      <c r="N12" s="53">
        <f t="shared" si="7"/>
        <v>88.8067869590574</v>
      </c>
    </row>
    <row r="13" ht="31.5" spans="1:14">
      <c r="A13" s="39">
        <v>11</v>
      </c>
      <c r="B13" s="39"/>
      <c r="C13" s="40" t="s">
        <v>45</v>
      </c>
      <c r="D13" s="43">
        <v>4</v>
      </c>
      <c r="E13" s="42">
        <v>231</v>
      </c>
      <c r="F13" s="43">
        <v>1054</v>
      </c>
      <c r="G13" s="44">
        <f t="shared" si="0"/>
        <v>84.32</v>
      </c>
      <c r="H13" s="45">
        <f t="shared" si="1"/>
        <v>53.9648</v>
      </c>
      <c r="I13" s="51">
        <f t="shared" si="2"/>
        <v>1060.65415418109</v>
      </c>
      <c r="J13" s="52">
        <f t="shared" si="3"/>
        <v>95.4588738762984</v>
      </c>
      <c r="K13" s="45">
        <f t="shared" si="4"/>
        <v>61.093679280831</v>
      </c>
      <c r="L13" s="51">
        <f t="shared" si="5"/>
        <v>1067.35031762961</v>
      </c>
      <c r="M13" s="52">
        <f t="shared" si="6"/>
        <v>106.735031762961</v>
      </c>
      <c r="N13" s="53">
        <f t="shared" si="7"/>
        <v>76.8492228693321</v>
      </c>
    </row>
    <row r="14" ht="15.5" spans="1:14">
      <c r="A14" s="46"/>
      <c r="B14" s="46" t="s">
        <v>33</v>
      </c>
      <c r="C14" s="46"/>
      <c r="D14" s="46"/>
      <c r="E14" s="57">
        <f>SUM(E3:E13)</f>
        <v>6479</v>
      </c>
      <c r="F14" s="57">
        <f t="shared" ref="F14:N14" si="8">SUM(F3:F13)</f>
        <v>22907</v>
      </c>
      <c r="G14" s="58">
        <f t="shared" si="8"/>
        <v>1832.56</v>
      </c>
      <c r="H14" s="58">
        <f t="shared" si="8"/>
        <v>1172.8384</v>
      </c>
      <c r="I14" s="58">
        <f t="shared" si="8"/>
        <v>23051.6173717517</v>
      </c>
      <c r="J14" s="58">
        <f t="shared" si="8"/>
        <v>2074.64556345765</v>
      </c>
      <c r="K14" s="58">
        <f t="shared" si="8"/>
        <v>1327.7731606129</v>
      </c>
      <c r="L14" s="58">
        <f t="shared" si="8"/>
        <v>23197.1477475726</v>
      </c>
      <c r="M14" s="58">
        <f t="shared" si="8"/>
        <v>2319.71477475726</v>
      </c>
      <c r="N14" s="58">
        <f t="shared" si="8"/>
        <v>1670.19463782523</v>
      </c>
    </row>
  </sheetData>
  <mergeCells count="1">
    <mergeCell ref="B3:B1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14"/>
  <sheetViews>
    <sheetView workbookViewId="0">
      <selection activeCell="H18" sqref="H18"/>
    </sheetView>
  </sheetViews>
  <sheetFormatPr defaultColWidth="9" defaultRowHeight="14"/>
  <sheetData>
    <row r="2" ht="42" spans="1:14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36" t="s">
        <v>5</v>
      </c>
      <c r="G2" s="37" t="s">
        <v>6</v>
      </c>
      <c r="H2" s="38" t="s">
        <v>7</v>
      </c>
      <c r="I2" s="48" t="s">
        <v>8</v>
      </c>
      <c r="J2" s="49" t="s">
        <v>9</v>
      </c>
      <c r="K2" s="38" t="s">
        <v>10</v>
      </c>
      <c r="L2" s="48" t="s">
        <v>11</v>
      </c>
      <c r="M2" s="49" t="s">
        <v>12</v>
      </c>
      <c r="N2" s="50" t="s">
        <v>13</v>
      </c>
    </row>
    <row r="3" ht="31.5" spans="1:14">
      <c r="A3" s="39">
        <v>1</v>
      </c>
      <c r="B3" s="39" t="s">
        <v>46</v>
      </c>
      <c r="C3" s="40" t="s">
        <v>47</v>
      </c>
      <c r="D3" s="41">
        <v>13</v>
      </c>
      <c r="E3" s="42">
        <v>653</v>
      </c>
      <c r="F3" s="43">
        <v>2030</v>
      </c>
      <c r="G3" s="44">
        <f>F3*0.08</f>
        <v>162.4</v>
      </c>
      <c r="H3" s="45">
        <f t="shared" ref="H3:H14" si="0">G3*0.8*0.8</f>
        <v>103.936</v>
      </c>
      <c r="I3" s="51">
        <f t="shared" ref="I3:I14" si="1">F3*(1+0.0021)^3</f>
        <v>2042.81587569983</v>
      </c>
      <c r="J3" s="52">
        <f>I3*0.09</f>
        <v>183.853428812985</v>
      </c>
      <c r="K3" s="45">
        <f t="shared" ref="K3:K14" si="2">J3*0.8*0.8</f>
        <v>117.66619444031</v>
      </c>
      <c r="L3" s="51">
        <f t="shared" ref="L3:L14" si="3">F3*(1+0.0021)^6</f>
        <v>2055.71266108929</v>
      </c>
      <c r="M3" s="52">
        <f t="shared" ref="M3:M14" si="4">L3*0.1</f>
        <v>205.571266108929</v>
      </c>
      <c r="N3" s="53">
        <f t="shared" ref="N3:N14" si="5">M3*0.8*0.9</f>
        <v>148.011311598429</v>
      </c>
    </row>
    <row r="4" ht="31.5" spans="1:14">
      <c r="A4" s="39">
        <v>2</v>
      </c>
      <c r="B4" s="39"/>
      <c r="C4" s="40" t="s">
        <v>48</v>
      </c>
      <c r="D4" s="41">
        <v>20</v>
      </c>
      <c r="E4" s="42">
        <v>600</v>
      </c>
      <c r="F4" s="43">
        <v>1916</v>
      </c>
      <c r="G4" s="44">
        <f t="shared" ref="G4:G13" si="6">F4*0.08</f>
        <v>153.28</v>
      </c>
      <c r="H4" s="45">
        <f t="shared" si="0"/>
        <v>98.0992</v>
      </c>
      <c r="I4" s="51">
        <f t="shared" si="1"/>
        <v>1928.09616642408</v>
      </c>
      <c r="J4" s="52">
        <f t="shared" ref="J4:J13" si="7">I4*0.09</f>
        <v>173.528654978167</v>
      </c>
      <c r="K4" s="45">
        <f t="shared" si="2"/>
        <v>111.058339186027</v>
      </c>
      <c r="L4" s="51">
        <f t="shared" si="3"/>
        <v>1940.26869884093</v>
      </c>
      <c r="M4" s="52">
        <f t="shared" si="4"/>
        <v>194.026869884093</v>
      </c>
      <c r="N4" s="53">
        <f t="shared" si="5"/>
        <v>139.699346316547</v>
      </c>
    </row>
    <row r="5" ht="17" spans="1:14">
      <c r="A5" s="39">
        <v>3</v>
      </c>
      <c r="B5" s="39"/>
      <c r="C5" s="40" t="s">
        <v>49</v>
      </c>
      <c r="D5" s="41">
        <v>16</v>
      </c>
      <c r="E5" s="42">
        <v>586</v>
      </c>
      <c r="F5" s="43">
        <v>1228</v>
      </c>
      <c r="G5" s="44">
        <f t="shared" si="6"/>
        <v>98.24</v>
      </c>
      <c r="H5" s="45">
        <f t="shared" si="0"/>
        <v>62.8736</v>
      </c>
      <c r="I5" s="51">
        <f t="shared" si="1"/>
        <v>1235.75265781251</v>
      </c>
      <c r="J5" s="52">
        <f t="shared" si="7"/>
        <v>111.217739203126</v>
      </c>
      <c r="K5" s="45">
        <f t="shared" si="2"/>
        <v>71.1793530900006</v>
      </c>
      <c r="L5" s="51">
        <f t="shared" si="3"/>
        <v>1243.55426000869</v>
      </c>
      <c r="M5" s="52">
        <f t="shared" si="4"/>
        <v>124.355426000869</v>
      </c>
      <c r="N5" s="53">
        <f t="shared" si="5"/>
        <v>89.535906720626</v>
      </c>
    </row>
    <row r="6" ht="17" spans="1:14">
      <c r="A6" s="39">
        <v>4</v>
      </c>
      <c r="B6" s="39"/>
      <c r="C6" s="40" t="s">
        <v>50</v>
      </c>
      <c r="D6" s="41">
        <v>17</v>
      </c>
      <c r="E6" s="42">
        <v>799</v>
      </c>
      <c r="F6" s="43">
        <v>2235</v>
      </c>
      <c r="G6" s="44">
        <f t="shared" si="6"/>
        <v>178.8</v>
      </c>
      <c r="H6" s="45">
        <f t="shared" si="0"/>
        <v>114.432</v>
      </c>
      <c r="I6" s="51">
        <f t="shared" si="1"/>
        <v>2249.11008974833</v>
      </c>
      <c r="J6" s="52">
        <f t="shared" si="7"/>
        <v>202.41990807735</v>
      </c>
      <c r="K6" s="45">
        <f t="shared" si="2"/>
        <v>129.548741169504</v>
      </c>
      <c r="L6" s="51">
        <f t="shared" si="3"/>
        <v>2263.30925986925</v>
      </c>
      <c r="M6" s="52">
        <f t="shared" si="4"/>
        <v>226.330925986925</v>
      </c>
      <c r="N6" s="53">
        <f t="shared" si="5"/>
        <v>162.958266710586</v>
      </c>
    </row>
    <row r="7" ht="31.5" spans="1:14">
      <c r="A7" s="39">
        <v>5</v>
      </c>
      <c r="B7" s="39"/>
      <c r="C7" s="40" t="s">
        <v>51</v>
      </c>
      <c r="D7" s="41">
        <v>10</v>
      </c>
      <c r="E7" s="42">
        <v>568</v>
      </c>
      <c r="F7" s="43">
        <v>2231</v>
      </c>
      <c r="G7" s="44">
        <f t="shared" si="6"/>
        <v>178.48</v>
      </c>
      <c r="H7" s="45">
        <f t="shared" si="0"/>
        <v>114.2272</v>
      </c>
      <c r="I7" s="51">
        <f t="shared" si="1"/>
        <v>2245.08483679129</v>
      </c>
      <c r="J7" s="52">
        <f t="shared" si="7"/>
        <v>202.057635311216</v>
      </c>
      <c r="K7" s="45">
        <f t="shared" si="2"/>
        <v>129.316886599178</v>
      </c>
      <c r="L7" s="51">
        <f t="shared" si="3"/>
        <v>2259.2585945272</v>
      </c>
      <c r="M7" s="52">
        <f t="shared" si="4"/>
        <v>225.92585945272</v>
      </c>
      <c r="N7" s="53">
        <f t="shared" si="5"/>
        <v>162.666618805958</v>
      </c>
    </row>
    <row r="8" ht="17" spans="1:14">
      <c r="A8" s="39">
        <v>6</v>
      </c>
      <c r="B8" s="39"/>
      <c r="C8" s="40" t="s">
        <v>52</v>
      </c>
      <c r="D8" s="41">
        <v>5</v>
      </c>
      <c r="E8" s="42">
        <v>309</v>
      </c>
      <c r="F8" s="43">
        <v>1229</v>
      </c>
      <c r="G8" s="44">
        <f t="shared" si="6"/>
        <v>98.32</v>
      </c>
      <c r="H8" s="45">
        <f t="shared" si="0"/>
        <v>62.9248</v>
      </c>
      <c r="I8" s="51">
        <f t="shared" si="1"/>
        <v>1236.75897105177</v>
      </c>
      <c r="J8" s="52">
        <f t="shared" si="7"/>
        <v>111.308307394659</v>
      </c>
      <c r="K8" s="45">
        <f t="shared" si="2"/>
        <v>71.237316732582</v>
      </c>
      <c r="L8" s="51">
        <f t="shared" si="3"/>
        <v>1244.56692634421</v>
      </c>
      <c r="M8" s="52">
        <f t="shared" si="4"/>
        <v>124.456692634421</v>
      </c>
      <c r="N8" s="53">
        <f t="shared" si="5"/>
        <v>89.6088186967829</v>
      </c>
    </row>
    <row r="9" ht="17" spans="1:14">
      <c r="A9" s="39">
        <v>7</v>
      </c>
      <c r="B9" s="39"/>
      <c r="C9" s="40" t="s">
        <v>53</v>
      </c>
      <c r="D9" s="41">
        <v>7</v>
      </c>
      <c r="E9" s="42">
        <v>344</v>
      </c>
      <c r="F9" s="43">
        <v>1128</v>
      </c>
      <c r="G9" s="44">
        <f t="shared" si="6"/>
        <v>90.24</v>
      </c>
      <c r="H9" s="45">
        <f t="shared" si="0"/>
        <v>57.7536</v>
      </c>
      <c r="I9" s="51">
        <f t="shared" si="1"/>
        <v>1135.12133388641</v>
      </c>
      <c r="J9" s="52">
        <f t="shared" si="7"/>
        <v>102.160920049777</v>
      </c>
      <c r="K9" s="45">
        <f t="shared" si="2"/>
        <v>65.3829888318572</v>
      </c>
      <c r="L9" s="51">
        <f t="shared" si="3"/>
        <v>1142.2876264575</v>
      </c>
      <c r="M9" s="52">
        <f t="shared" si="4"/>
        <v>114.22876264575</v>
      </c>
      <c r="N9" s="53">
        <f t="shared" si="5"/>
        <v>82.2447091049399</v>
      </c>
    </row>
    <row r="10" ht="17" spans="1:14">
      <c r="A10" s="39">
        <v>8</v>
      </c>
      <c r="B10" s="39"/>
      <c r="C10" s="40" t="s">
        <v>54</v>
      </c>
      <c r="D10" s="41">
        <v>8</v>
      </c>
      <c r="E10" s="42">
        <v>403</v>
      </c>
      <c r="F10" s="43">
        <v>1697</v>
      </c>
      <c r="G10" s="44">
        <f t="shared" si="6"/>
        <v>135.76</v>
      </c>
      <c r="H10" s="45">
        <f t="shared" si="0"/>
        <v>86.8864</v>
      </c>
      <c r="I10" s="51">
        <f t="shared" si="1"/>
        <v>1707.71356702592</v>
      </c>
      <c r="J10" s="52">
        <f t="shared" si="7"/>
        <v>153.694221032333</v>
      </c>
      <c r="K10" s="45">
        <f t="shared" si="2"/>
        <v>98.364301460693</v>
      </c>
      <c r="L10" s="51">
        <f t="shared" si="3"/>
        <v>1718.49477136381</v>
      </c>
      <c r="M10" s="52">
        <f t="shared" si="4"/>
        <v>171.849477136381</v>
      </c>
      <c r="N10" s="53">
        <f t="shared" si="5"/>
        <v>123.731623538194</v>
      </c>
    </row>
    <row r="11" ht="17" spans="1:14">
      <c r="A11" s="39">
        <v>9</v>
      </c>
      <c r="B11" s="39"/>
      <c r="C11" s="40" t="s">
        <v>55</v>
      </c>
      <c r="D11" s="41">
        <v>7</v>
      </c>
      <c r="E11" s="42">
        <v>225</v>
      </c>
      <c r="F11" s="43">
        <v>863</v>
      </c>
      <c r="G11" s="44">
        <f t="shared" si="6"/>
        <v>69.04</v>
      </c>
      <c r="H11" s="45">
        <f t="shared" si="0"/>
        <v>44.1856</v>
      </c>
      <c r="I11" s="51">
        <f t="shared" si="1"/>
        <v>868.448325482243</v>
      </c>
      <c r="J11" s="52">
        <f t="shared" si="7"/>
        <v>78.1603492934019</v>
      </c>
      <c r="K11" s="45">
        <f t="shared" si="2"/>
        <v>50.0226235477772</v>
      </c>
      <c r="L11" s="51">
        <f t="shared" si="3"/>
        <v>873.931047546827</v>
      </c>
      <c r="M11" s="52">
        <f t="shared" si="4"/>
        <v>87.3931047546827</v>
      </c>
      <c r="N11" s="53">
        <f t="shared" si="5"/>
        <v>62.9230354233716</v>
      </c>
    </row>
    <row r="12" ht="17" spans="1:14">
      <c r="A12" s="39">
        <v>10</v>
      </c>
      <c r="B12" s="39"/>
      <c r="C12" s="40" t="s">
        <v>56</v>
      </c>
      <c r="D12" s="41">
        <v>7</v>
      </c>
      <c r="E12" s="42">
        <v>259</v>
      </c>
      <c r="F12" s="43">
        <v>1032</v>
      </c>
      <c r="G12" s="44">
        <f t="shared" si="6"/>
        <v>82.56</v>
      </c>
      <c r="H12" s="45">
        <f t="shared" si="0"/>
        <v>52.8384</v>
      </c>
      <c r="I12" s="51">
        <f t="shared" si="1"/>
        <v>1038.51526291735</v>
      </c>
      <c r="J12" s="52">
        <f t="shared" si="7"/>
        <v>93.4663736625615</v>
      </c>
      <c r="K12" s="45">
        <f t="shared" si="2"/>
        <v>59.8184791440394</v>
      </c>
      <c r="L12" s="51">
        <f t="shared" si="3"/>
        <v>1045.07165824835</v>
      </c>
      <c r="M12" s="52">
        <f t="shared" si="4"/>
        <v>104.507165824835</v>
      </c>
      <c r="N12" s="53">
        <f t="shared" si="5"/>
        <v>75.2451593938812</v>
      </c>
    </row>
    <row r="13" ht="31.5" spans="1:14">
      <c r="A13" s="39">
        <v>11</v>
      </c>
      <c r="B13" s="39"/>
      <c r="C13" s="40" t="s">
        <v>57</v>
      </c>
      <c r="D13" s="43">
        <v>3</v>
      </c>
      <c r="E13" s="43">
        <v>1231</v>
      </c>
      <c r="F13" s="43">
        <v>4500</v>
      </c>
      <c r="G13" s="44">
        <f t="shared" si="6"/>
        <v>360</v>
      </c>
      <c r="H13" s="45">
        <f t="shared" si="0"/>
        <v>230.4</v>
      </c>
      <c r="I13" s="51">
        <f t="shared" si="1"/>
        <v>4528.4095766745</v>
      </c>
      <c r="J13" s="52">
        <f t="shared" si="7"/>
        <v>407.556861900705</v>
      </c>
      <c r="K13" s="45">
        <f t="shared" si="2"/>
        <v>260.836391616451</v>
      </c>
      <c r="L13" s="51">
        <f t="shared" si="3"/>
        <v>4556.99850980385</v>
      </c>
      <c r="M13" s="52">
        <f t="shared" si="4"/>
        <v>455.699850980385</v>
      </c>
      <c r="N13" s="53">
        <f t="shared" si="5"/>
        <v>328.103892705877</v>
      </c>
    </row>
    <row r="14" ht="15.5" spans="1:14">
      <c r="A14" s="46"/>
      <c r="B14" s="46" t="s">
        <v>33</v>
      </c>
      <c r="C14" s="46"/>
      <c r="D14" s="46"/>
      <c r="E14" s="46">
        <f t="shared" ref="E14:N14" si="8">SUM(E3:E13)</f>
        <v>5977</v>
      </c>
      <c r="F14" s="46">
        <f t="shared" si="8"/>
        <v>20089</v>
      </c>
      <c r="G14" s="47">
        <f t="shared" si="8"/>
        <v>1607.12</v>
      </c>
      <c r="H14" s="47">
        <f t="shared" si="8"/>
        <v>1028.5568</v>
      </c>
      <c r="I14" s="47">
        <f t="shared" si="8"/>
        <v>20215.8266635142</v>
      </c>
      <c r="J14" s="47">
        <f t="shared" si="8"/>
        <v>1819.42439971628</v>
      </c>
      <c r="K14" s="47">
        <f t="shared" si="8"/>
        <v>1164.43161581842</v>
      </c>
      <c r="L14" s="47">
        <f t="shared" si="8"/>
        <v>20343.4540140999</v>
      </c>
      <c r="M14" s="47">
        <f t="shared" si="8"/>
        <v>2034.34540140999</v>
      </c>
      <c r="N14" s="47">
        <f t="shared" si="8"/>
        <v>1464.72868901519</v>
      </c>
    </row>
  </sheetData>
  <mergeCells count="1">
    <mergeCell ref="B3:B1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15"/>
  <sheetViews>
    <sheetView workbookViewId="0">
      <selection activeCell="I20" sqref="I20"/>
    </sheetView>
  </sheetViews>
  <sheetFormatPr defaultColWidth="9" defaultRowHeight="14"/>
  <cols>
    <col min="3" max="3" width="8.62727272727273" customWidth="1"/>
  </cols>
  <sheetData>
    <row r="2" ht="42" spans="1:14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36" t="s">
        <v>5</v>
      </c>
      <c r="G2" s="37" t="s">
        <v>6</v>
      </c>
      <c r="H2" s="38" t="s">
        <v>7</v>
      </c>
      <c r="I2" s="48" t="s">
        <v>8</v>
      </c>
      <c r="J2" s="49" t="s">
        <v>9</v>
      </c>
      <c r="K2" s="38" t="s">
        <v>10</v>
      </c>
      <c r="L2" s="48" t="s">
        <v>11</v>
      </c>
      <c r="M2" s="49" t="s">
        <v>12</v>
      </c>
      <c r="N2" s="50" t="s">
        <v>13</v>
      </c>
    </row>
    <row r="3" ht="16.5" spans="1:14">
      <c r="A3" s="39">
        <v>1</v>
      </c>
      <c r="B3" s="39" t="s">
        <v>58</v>
      </c>
      <c r="C3" s="40" t="s">
        <v>59</v>
      </c>
      <c r="D3" s="43">
        <v>14</v>
      </c>
      <c r="E3" s="42">
        <v>928</v>
      </c>
      <c r="F3" s="43">
        <v>3123</v>
      </c>
      <c r="G3" s="44">
        <f>F3*0.08</f>
        <v>249.84</v>
      </c>
      <c r="H3" s="45">
        <f>G3*0.8*0.8</f>
        <v>159.8976</v>
      </c>
      <c r="I3" s="51">
        <f>F3*(1+0.0021)^3</f>
        <v>3142.7162462121</v>
      </c>
      <c r="J3" s="52">
        <f>I3*0.09</f>
        <v>282.844462159089</v>
      </c>
      <c r="K3" s="45">
        <f t="shared" ref="K3:K14" si="0">J3*0.8*0.8</f>
        <v>181.020455781817</v>
      </c>
      <c r="L3" s="51">
        <f t="shared" ref="L3:L14" si="1">F3*(1+0.0021)^6</f>
        <v>3162.55696580387</v>
      </c>
      <c r="M3" s="52">
        <f t="shared" ref="M3:M14" si="2">L3*0.1</f>
        <v>316.255696580387</v>
      </c>
      <c r="N3" s="53">
        <f t="shared" ref="N3:N14" si="3">M3*0.8*0.9</f>
        <v>227.704101537879</v>
      </c>
    </row>
    <row r="4" ht="16.5" spans="1:14">
      <c r="A4" s="39">
        <v>2</v>
      </c>
      <c r="B4" s="39"/>
      <c r="C4" s="40" t="s">
        <v>60</v>
      </c>
      <c r="D4" s="43">
        <v>9</v>
      </c>
      <c r="E4" s="42">
        <v>282</v>
      </c>
      <c r="F4" s="43">
        <v>916</v>
      </c>
      <c r="G4" s="44">
        <f t="shared" ref="G4:G14" si="4">F4*0.08</f>
        <v>73.28</v>
      </c>
      <c r="H4" s="45">
        <f t="shared" ref="H4:H14" si="5">G4*0.8*0.8</f>
        <v>46.8992</v>
      </c>
      <c r="I4" s="51">
        <f t="shared" ref="I4:I14" si="6">F4*(1+0.0021)^3</f>
        <v>921.782927163076</v>
      </c>
      <c r="J4" s="52">
        <f t="shared" ref="J4:J14" si="7">I4*0.09</f>
        <v>82.9604634446768</v>
      </c>
      <c r="K4" s="45">
        <f t="shared" si="0"/>
        <v>53.0946966045932</v>
      </c>
      <c r="L4" s="51">
        <f t="shared" si="1"/>
        <v>927.602363328961</v>
      </c>
      <c r="M4" s="52">
        <f t="shared" si="2"/>
        <v>92.7602363328961</v>
      </c>
      <c r="N4" s="53">
        <f t="shared" si="3"/>
        <v>66.7873701596852</v>
      </c>
    </row>
    <row r="5" ht="16.5" spans="1:14">
      <c r="A5" s="39">
        <v>3</v>
      </c>
      <c r="B5" s="39"/>
      <c r="C5" s="40" t="s">
        <v>61</v>
      </c>
      <c r="D5" s="43">
        <v>20</v>
      </c>
      <c r="E5" s="42">
        <v>472</v>
      </c>
      <c r="F5" s="43">
        <v>1710</v>
      </c>
      <c r="G5" s="44">
        <f t="shared" si="4"/>
        <v>136.8</v>
      </c>
      <c r="H5" s="45">
        <f t="shared" si="5"/>
        <v>87.552</v>
      </c>
      <c r="I5" s="51">
        <f t="shared" si="6"/>
        <v>1720.79563913631</v>
      </c>
      <c r="J5" s="52">
        <f t="shared" si="7"/>
        <v>154.871607522268</v>
      </c>
      <c r="K5" s="45">
        <f t="shared" si="0"/>
        <v>99.1178288142515</v>
      </c>
      <c r="L5" s="51">
        <f t="shared" si="1"/>
        <v>1731.65943372546</v>
      </c>
      <c r="M5" s="52">
        <f t="shared" si="2"/>
        <v>173.165943372546</v>
      </c>
      <c r="N5" s="53">
        <f t="shared" si="3"/>
        <v>124.679479228233</v>
      </c>
    </row>
    <row r="6" ht="16.5" spans="1:14">
      <c r="A6" s="39">
        <v>4</v>
      </c>
      <c r="B6" s="39"/>
      <c r="C6" s="40" t="s">
        <v>62</v>
      </c>
      <c r="D6" s="43">
        <v>8</v>
      </c>
      <c r="E6" s="42">
        <v>350</v>
      </c>
      <c r="F6" s="43">
        <v>1238</v>
      </c>
      <c r="G6" s="44">
        <f t="shared" si="4"/>
        <v>99.04</v>
      </c>
      <c r="H6" s="45">
        <f t="shared" si="5"/>
        <v>63.3856</v>
      </c>
      <c r="I6" s="51">
        <f t="shared" si="6"/>
        <v>1245.81579020512</v>
      </c>
      <c r="J6" s="52">
        <f t="shared" si="7"/>
        <v>112.123421118461</v>
      </c>
      <c r="K6" s="45">
        <f t="shared" si="0"/>
        <v>71.7589895158149</v>
      </c>
      <c r="L6" s="51">
        <f t="shared" si="1"/>
        <v>1253.68092336381</v>
      </c>
      <c r="M6" s="52">
        <f t="shared" si="2"/>
        <v>125.368092336381</v>
      </c>
      <c r="N6" s="53">
        <f t="shared" si="3"/>
        <v>90.2650264821947</v>
      </c>
    </row>
    <row r="7" ht="16.5" spans="1:14">
      <c r="A7" s="39">
        <v>5</v>
      </c>
      <c r="B7" s="39"/>
      <c r="C7" s="40" t="s">
        <v>63</v>
      </c>
      <c r="D7" s="43">
        <v>11</v>
      </c>
      <c r="E7" s="42">
        <v>463</v>
      </c>
      <c r="F7" s="43">
        <v>1622</v>
      </c>
      <c r="G7" s="44">
        <f t="shared" si="4"/>
        <v>129.76</v>
      </c>
      <c r="H7" s="45">
        <f t="shared" si="5"/>
        <v>83.0464</v>
      </c>
      <c r="I7" s="51">
        <f t="shared" si="6"/>
        <v>1632.24007408134</v>
      </c>
      <c r="J7" s="52">
        <f t="shared" si="7"/>
        <v>146.901606667321</v>
      </c>
      <c r="K7" s="45">
        <f t="shared" si="0"/>
        <v>94.0170282670852</v>
      </c>
      <c r="L7" s="51">
        <f t="shared" si="1"/>
        <v>1642.54479620041</v>
      </c>
      <c r="M7" s="52">
        <f t="shared" si="2"/>
        <v>164.254479620041</v>
      </c>
      <c r="N7" s="53">
        <f t="shared" si="3"/>
        <v>118.263225326429</v>
      </c>
    </row>
    <row r="8" ht="16.5" spans="1:14">
      <c r="A8" s="39">
        <v>6</v>
      </c>
      <c r="B8" s="39"/>
      <c r="C8" s="40" t="s">
        <v>64</v>
      </c>
      <c r="D8" s="43">
        <v>4</v>
      </c>
      <c r="E8" s="42">
        <v>237</v>
      </c>
      <c r="F8" s="43">
        <v>930</v>
      </c>
      <c r="G8" s="44">
        <f t="shared" si="4"/>
        <v>74.4</v>
      </c>
      <c r="H8" s="45">
        <f t="shared" si="5"/>
        <v>47.616</v>
      </c>
      <c r="I8" s="51">
        <f t="shared" si="6"/>
        <v>935.87131251273</v>
      </c>
      <c r="J8" s="52">
        <f t="shared" si="7"/>
        <v>84.2284181261457</v>
      </c>
      <c r="K8" s="45">
        <f t="shared" si="0"/>
        <v>53.9061876007332</v>
      </c>
      <c r="L8" s="51">
        <f t="shared" si="1"/>
        <v>941.779692026129</v>
      </c>
      <c r="M8" s="52">
        <f t="shared" si="2"/>
        <v>94.1779692026129</v>
      </c>
      <c r="N8" s="53">
        <f t="shared" si="3"/>
        <v>67.8081378258813</v>
      </c>
    </row>
    <row r="9" ht="16.5" spans="1:14">
      <c r="A9" s="39">
        <v>7</v>
      </c>
      <c r="B9" s="39"/>
      <c r="C9" s="40" t="s">
        <v>65</v>
      </c>
      <c r="D9" s="43">
        <v>8</v>
      </c>
      <c r="E9" s="42">
        <v>359</v>
      </c>
      <c r="F9" s="43">
        <v>1204</v>
      </c>
      <c r="G9" s="44">
        <f t="shared" si="4"/>
        <v>96.32</v>
      </c>
      <c r="H9" s="45">
        <f t="shared" si="5"/>
        <v>61.6448</v>
      </c>
      <c r="I9" s="51">
        <f t="shared" si="6"/>
        <v>1211.60114007024</v>
      </c>
      <c r="J9" s="52">
        <f t="shared" si="7"/>
        <v>109.044102606322</v>
      </c>
      <c r="K9" s="45">
        <f t="shared" si="0"/>
        <v>69.7882256680458</v>
      </c>
      <c r="L9" s="51">
        <f t="shared" si="1"/>
        <v>1219.25026795641</v>
      </c>
      <c r="M9" s="52">
        <f t="shared" si="2"/>
        <v>121.925026795641</v>
      </c>
      <c r="N9" s="53">
        <f t="shared" si="3"/>
        <v>87.7860192928614</v>
      </c>
    </row>
    <row r="10" ht="16.5" spans="1:14">
      <c r="A10" s="39">
        <v>8</v>
      </c>
      <c r="B10" s="39"/>
      <c r="C10" s="40" t="s">
        <v>66</v>
      </c>
      <c r="D10" s="43">
        <v>10</v>
      </c>
      <c r="E10" s="42">
        <v>347</v>
      </c>
      <c r="F10" s="43">
        <v>1438</v>
      </c>
      <c r="G10" s="44">
        <f t="shared" si="4"/>
        <v>115.04</v>
      </c>
      <c r="H10" s="45">
        <f t="shared" si="5"/>
        <v>73.6256</v>
      </c>
      <c r="I10" s="51">
        <f t="shared" si="6"/>
        <v>1447.07843805732</v>
      </c>
      <c r="J10" s="52">
        <f t="shared" si="7"/>
        <v>130.237059425159</v>
      </c>
      <c r="K10" s="45">
        <f t="shared" si="0"/>
        <v>83.3517180321016</v>
      </c>
      <c r="L10" s="51">
        <f t="shared" si="1"/>
        <v>1456.21419046621</v>
      </c>
      <c r="M10" s="52">
        <f t="shared" si="2"/>
        <v>145.621419046621</v>
      </c>
      <c r="N10" s="53">
        <f t="shared" si="3"/>
        <v>104.847421713567</v>
      </c>
    </row>
    <row r="11" ht="16.5" spans="1:14">
      <c r="A11" s="39">
        <v>9</v>
      </c>
      <c r="B11" s="39"/>
      <c r="C11" s="40" t="s">
        <v>67</v>
      </c>
      <c r="D11" s="43">
        <v>7</v>
      </c>
      <c r="E11" s="42">
        <v>402</v>
      </c>
      <c r="F11" s="43">
        <v>1411</v>
      </c>
      <c r="G11" s="44">
        <f t="shared" si="4"/>
        <v>112.88</v>
      </c>
      <c r="H11" s="45">
        <f t="shared" si="5"/>
        <v>72.2432</v>
      </c>
      <c r="I11" s="51">
        <f t="shared" si="6"/>
        <v>1419.90798059727</v>
      </c>
      <c r="J11" s="52">
        <f t="shared" si="7"/>
        <v>127.791718253754</v>
      </c>
      <c r="K11" s="45">
        <f t="shared" si="0"/>
        <v>81.7866996824027</v>
      </c>
      <c r="L11" s="51">
        <f t="shared" si="1"/>
        <v>1428.87219940738</v>
      </c>
      <c r="M11" s="52">
        <f t="shared" si="2"/>
        <v>142.887219940738</v>
      </c>
      <c r="N11" s="53">
        <f t="shared" si="3"/>
        <v>102.878798357332</v>
      </c>
    </row>
    <row r="12" ht="16.5" spans="1:14">
      <c r="A12" s="39">
        <v>10</v>
      </c>
      <c r="B12" s="39"/>
      <c r="C12" s="40" t="s">
        <v>68</v>
      </c>
      <c r="D12" s="43">
        <v>7</v>
      </c>
      <c r="E12" s="42">
        <v>294</v>
      </c>
      <c r="F12" s="43">
        <v>1004</v>
      </c>
      <c r="G12" s="44">
        <f t="shared" si="4"/>
        <v>80.32</v>
      </c>
      <c r="H12" s="45">
        <f t="shared" si="5"/>
        <v>51.4048</v>
      </c>
      <c r="I12" s="51">
        <f t="shared" si="6"/>
        <v>1010.33849221804</v>
      </c>
      <c r="J12" s="52">
        <f t="shared" si="7"/>
        <v>90.9304642996236</v>
      </c>
      <c r="K12" s="45">
        <f t="shared" si="0"/>
        <v>58.1954971517591</v>
      </c>
      <c r="L12" s="51">
        <f t="shared" si="1"/>
        <v>1016.71700085401</v>
      </c>
      <c r="M12" s="52">
        <f t="shared" si="2"/>
        <v>101.671700085401</v>
      </c>
      <c r="N12" s="53">
        <f t="shared" si="3"/>
        <v>73.2036240614891</v>
      </c>
    </row>
    <row r="13" ht="16.5" spans="1:14">
      <c r="A13" s="39">
        <v>11</v>
      </c>
      <c r="B13" s="39"/>
      <c r="C13" s="40" t="s">
        <v>69</v>
      </c>
      <c r="D13" s="43">
        <v>6</v>
      </c>
      <c r="E13" s="42">
        <v>470</v>
      </c>
      <c r="F13" s="43">
        <v>1525</v>
      </c>
      <c r="G13" s="44">
        <f t="shared" si="4"/>
        <v>122</v>
      </c>
      <c r="H13" s="45">
        <f t="shared" si="5"/>
        <v>78.08</v>
      </c>
      <c r="I13" s="51">
        <f t="shared" si="6"/>
        <v>1534.62768987302</v>
      </c>
      <c r="J13" s="52">
        <f t="shared" si="7"/>
        <v>138.116492088572</v>
      </c>
      <c r="K13" s="45">
        <f t="shared" si="0"/>
        <v>88.3945549366859</v>
      </c>
      <c r="L13" s="51">
        <f t="shared" si="1"/>
        <v>1544.31616165575</v>
      </c>
      <c r="M13" s="52">
        <f t="shared" si="2"/>
        <v>154.431616165575</v>
      </c>
      <c r="N13" s="53">
        <f t="shared" si="3"/>
        <v>111.190763639214</v>
      </c>
    </row>
    <row r="14" ht="31.5" spans="1:14">
      <c r="A14" s="39">
        <v>12</v>
      </c>
      <c r="B14" s="39"/>
      <c r="C14" s="40" t="s">
        <v>70</v>
      </c>
      <c r="D14" s="43">
        <v>7</v>
      </c>
      <c r="E14" s="42">
        <v>616</v>
      </c>
      <c r="F14" s="43">
        <v>2060</v>
      </c>
      <c r="G14" s="44">
        <f t="shared" si="4"/>
        <v>164.8</v>
      </c>
      <c r="H14" s="45">
        <f t="shared" si="5"/>
        <v>105.472</v>
      </c>
      <c r="I14" s="51">
        <f t="shared" si="6"/>
        <v>2073.00527287766</v>
      </c>
      <c r="J14" s="52">
        <f t="shared" si="7"/>
        <v>186.570474558989</v>
      </c>
      <c r="K14" s="45">
        <f t="shared" si="0"/>
        <v>119.405103717753</v>
      </c>
      <c r="L14" s="51">
        <f t="shared" si="1"/>
        <v>2086.09265115465</v>
      </c>
      <c r="M14" s="52">
        <f t="shared" si="2"/>
        <v>208.609265115465</v>
      </c>
      <c r="N14" s="53">
        <f t="shared" si="3"/>
        <v>150.198670883135</v>
      </c>
    </row>
    <row r="15" ht="15.5" spans="1:14">
      <c r="A15" s="46"/>
      <c r="B15" s="46" t="s">
        <v>33</v>
      </c>
      <c r="C15" s="46"/>
      <c r="D15" s="46"/>
      <c r="E15" s="46">
        <f t="shared" ref="E15:N15" si="8">SUM(E3:E14)</f>
        <v>5220</v>
      </c>
      <c r="F15" s="46">
        <f t="shared" si="8"/>
        <v>18181</v>
      </c>
      <c r="G15" s="47">
        <f t="shared" si="8"/>
        <v>1454.48</v>
      </c>
      <c r="H15" s="47">
        <f t="shared" si="8"/>
        <v>930.8672</v>
      </c>
      <c r="I15" s="47">
        <f t="shared" si="8"/>
        <v>18295.7810030042</v>
      </c>
      <c r="J15" s="47">
        <f t="shared" si="8"/>
        <v>1646.62029027038</v>
      </c>
      <c r="K15" s="47">
        <f t="shared" si="8"/>
        <v>1053.83698577304</v>
      </c>
      <c r="L15" s="47">
        <f t="shared" si="8"/>
        <v>18411.2866459431</v>
      </c>
      <c r="M15" s="47">
        <f t="shared" si="8"/>
        <v>1841.1286645943</v>
      </c>
      <c r="N15" s="47">
        <f t="shared" si="8"/>
        <v>1325.6126385079</v>
      </c>
    </row>
  </sheetData>
  <mergeCells count="1">
    <mergeCell ref="B3:B1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10"/>
  <sheetViews>
    <sheetView workbookViewId="0">
      <selection activeCell="I17" sqref="I17"/>
    </sheetView>
  </sheetViews>
  <sheetFormatPr defaultColWidth="9" defaultRowHeight="14"/>
  <cols>
    <col min="8" max="8" width="9.37272727272727"/>
    <col min="10" max="10" width="10.3727272727273"/>
    <col min="11" max="12" width="9.37272727272727"/>
    <col min="13" max="13" width="10.3727272727273"/>
    <col min="14" max="15" width="9.37272727272727"/>
    <col min="16" max="16" width="10.3727272727273"/>
    <col min="17" max="18" width="9.37272727272727"/>
  </cols>
  <sheetData>
    <row r="2" ht="42" spans="1:14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36" t="s">
        <v>5</v>
      </c>
      <c r="G2" s="37" t="s">
        <v>6</v>
      </c>
      <c r="H2" s="38" t="s">
        <v>7</v>
      </c>
      <c r="I2" s="48" t="s">
        <v>8</v>
      </c>
      <c r="J2" s="49" t="s">
        <v>9</v>
      </c>
      <c r="K2" s="38" t="s">
        <v>10</v>
      </c>
      <c r="L2" s="48" t="s">
        <v>11</v>
      </c>
      <c r="M2" s="49" t="s">
        <v>12</v>
      </c>
      <c r="N2" s="50" t="s">
        <v>13</v>
      </c>
    </row>
    <row r="3" ht="17" spans="1:14">
      <c r="A3" s="39">
        <v>1</v>
      </c>
      <c r="B3" s="39" t="s">
        <v>71</v>
      </c>
      <c r="C3" s="40" t="s">
        <v>72</v>
      </c>
      <c r="D3" s="41">
        <v>15</v>
      </c>
      <c r="E3" s="42">
        <v>411</v>
      </c>
      <c r="F3" s="43">
        <v>1344</v>
      </c>
      <c r="G3" s="44">
        <f>F3*0.07</f>
        <v>94.08</v>
      </c>
      <c r="H3" s="45">
        <f>G3*0.8*0.8</f>
        <v>60.2112</v>
      </c>
      <c r="I3" s="51">
        <f t="shared" ref="I3:I14" si="0">F3*(1+0.0021)^3</f>
        <v>1352.48499356678</v>
      </c>
      <c r="J3" s="52">
        <f t="shared" ref="J3:J14" si="1">I3*0.08</f>
        <v>108.198799485343</v>
      </c>
      <c r="K3" s="45">
        <f t="shared" ref="K3:K14" si="2">J3*0.8*0.8</f>
        <v>69.2472316706193</v>
      </c>
      <c r="L3" s="51">
        <f t="shared" ref="L3:L14" si="3">F3*(1+0.0021)^6</f>
        <v>1361.02355492808</v>
      </c>
      <c r="M3" s="52">
        <f t="shared" ref="M3:M14" si="4">L3*0.1</f>
        <v>136.102355492808</v>
      </c>
      <c r="N3" s="53">
        <f t="shared" ref="N3:N14" si="5">M3*0.8*0.9</f>
        <v>97.993695954822</v>
      </c>
    </row>
    <row r="4" ht="17" spans="1:14">
      <c r="A4" s="39">
        <v>2</v>
      </c>
      <c r="B4" s="39"/>
      <c r="C4" s="40" t="s">
        <v>73</v>
      </c>
      <c r="D4" s="41">
        <v>8</v>
      </c>
      <c r="E4" s="42">
        <v>210</v>
      </c>
      <c r="F4" s="43">
        <v>610</v>
      </c>
      <c r="G4" s="44">
        <f t="shared" ref="G4:G14" si="6">F4*0.07</f>
        <v>42.7</v>
      </c>
      <c r="H4" s="45">
        <f t="shared" ref="H4:H14" si="7">G4*0.8*0.8</f>
        <v>27.328</v>
      </c>
      <c r="I4" s="51">
        <f t="shared" si="0"/>
        <v>613.85107594921</v>
      </c>
      <c r="J4" s="52">
        <f t="shared" si="1"/>
        <v>49.1080860759368</v>
      </c>
      <c r="K4" s="45">
        <f t="shared" si="2"/>
        <v>31.4291750885995</v>
      </c>
      <c r="L4" s="51">
        <f t="shared" si="3"/>
        <v>617.7264646623</v>
      </c>
      <c r="M4" s="52">
        <f t="shared" si="4"/>
        <v>61.77264646623</v>
      </c>
      <c r="N4" s="53">
        <f t="shared" si="5"/>
        <v>44.4763054556856</v>
      </c>
    </row>
    <row r="5" ht="17" spans="1:14">
      <c r="A5" s="39">
        <v>3</v>
      </c>
      <c r="B5" s="39"/>
      <c r="C5" s="40" t="s">
        <v>74</v>
      </c>
      <c r="D5" s="41">
        <v>15</v>
      </c>
      <c r="E5" s="42">
        <v>409</v>
      </c>
      <c r="F5" s="43">
        <v>1265</v>
      </c>
      <c r="G5" s="44">
        <f t="shared" si="6"/>
        <v>88.55</v>
      </c>
      <c r="H5" s="45">
        <f t="shared" si="7"/>
        <v>56.672</v>
      </c>
      <c r="I5" s="51">
        <f t="shared" si="0"/>
        <v>1272.98624766516</v>
      </c>
      <c r="J5" s="52">
        <f t="shared" si="1"/>
        <v>101.838899813213</v>
      </c>
      <c r="K5" s="45">
        <f t="shared" si="2"/>
        <v>65.1768958804565</v>
      </c>
      <c r="L5" s="51">
        <f t="shared" si="3"/>
        <v>1281.02291442264</v>
      </c>
      <c r="M5" s="52">
        <f t="shared" si="4"/>
        <v>128.102291442264</v>
      </c>
      <c r="N5" s="53">
        <f t="shared" si="5"/>
        <v>92.2336498384299</v>
      </c>
    </row>
    <row r="6" ht="17" spans="1:14">
      <c r="A6" s="39">
        <v>4</v>
      </c>
      <c r="B6" s="39"/>
      <c r="C6" s="40" t="s">
        <v>75</v>
      </c>
      <c r="D6" s="41">
        <v>18</v>
      </c>
      <c r="E6" s="42">
        <v>424</v>
      </c>
      <c r="F6" s="43">
        <v>1445</v>
      </c>
      <c r="G6" s="44">
        <f t="shared" si="6"/>
        <v>101.15</v>
      </c>
      <c r="H6" s="45">
        <f t="shared" si="7"/>
        <v>64.736</v>
      </c>
      <c r="I6" s="51">
        <f t="shared" si="0"/>
        <v>1454.12263073214</v>
      </c>
      <c r="J6" s="52">
        <f t="shared" si="1"/>
        <v>116.329810458572</v>
      </c>
      <c r="K6" s="45">
        <f t="shared" si="2"/>
        <v>74.4510786934858</v>
      </c>
      <c r="L6" s="51">
        <f t="shared" si="3"/>
        <v>1463.30285481479</v>
      </c>
      <c r="M6" s="52">
        <f t="shared" si="4"/>
        <v>146.330285481479</v>
      </c>
      <c r="N6" s="53">
        <f t="shared" si="5"/>
        <v>105.357805546665</v>
      </c>
    </row>
    <row r="7" ht="17" spans="1:14">
      <c r="A7" s="39">
        <v>5</v>
      </c>
      <c r="B7" s="39"/>
      <c r="C7" s="40" t="s">
        <v>76</v>
      </c>
      <c r="D7" s="41">
        <v>14</v>
      </c>
      <c r="E7" s="43">
        <v>388</v>
      </c>
      <c r="F7" s="43">
        <v>1394</v>
      </c>
      <c r="G7" s="44">
        <f t="shared" si="6"/>
        <v>97.58</v>
      </c>
      <c r="H7" s="45">
        <f t="shared" si="7"/>
        <v>62.4512</v>
      </c>
      <c r="I7" s="51">
        <f t="shared" si="0"/>
        <v>1402.80065552983</v>
      </c>
      <c r="J7" s="52">
        <f t="shared" si="1"/>
        <v>112.224052442387</v>
      </c>
      <c r="K7" s="45">
        <f t="shared" si="2"/>
        <v>71.8233935631275</v>
      </c>
      <c r="L7" s="51">
        <f t="shared" si="3"/>
        <v>1411.65687170368</v>
      </c>
      <c r="M7" s="52">
        <f t="shared" si="4"/>
        <v>141.165687170368</v>
      </c>
      <c r="N7" s="53">
        <f t="shared" si="5"/>
        <v>101.639294762665</v>
      </c>
    </row>
    <row r="8" ht="17" spans="1:14">
      <c r="A8" s="39">
        <v>6</v>
      </c>
      <c r="B8" s="39"/>
      <c r="C8" s="40" t="s">
        <v>77</v>
      </c>
      <c r="D8" s="41">
        <v>8</v>
      </c>
      <c r="E8" s="43">
        <v>252</v>
      </c>
      <c r="F8" s="43">
        <v>1043</v>
      </c>
      <c r="G8" s="44">
        <f t="shared" si="6"/>
        <v>73.01</v>
      </c>
      <c r="H8" s="45">
        <f t="shared" si="7"/>
        <v>46.7264</v>
      </c>
      <c r="I8" s="51">
        <f t="shared" si="0"/>
        <v>1049.58470854922</v>
      </c>
      <c r="J8" s="52">
        <f t="shared" si="1"/>
        <v>83.9667766839378</v>
      </c>
      <c r="K8" s="45">
        <f t="shared" si="2"/>
        <v>53.7387370777202</v>
      </c>
      <c r="L8" s="51">
        <f t="shared" si="3"/>
        <v>1056.21098793898</v>
      </c>
      <c r="M8" s="52">
        <f t="shared" si="4"/>
        <v>105.621098793898</v>
      </c>
      <c r="N8" s="53">
        <f t="shared" si="5"/>
        <v>76.0471911316067</v>
      </c>
    </row>
    <row r="9" ht="31.5" spans="1:14">
      <c r="A9" s="39">
        <v>7</v>
      </c>
      <c r="B9" s="39"/>
      <c r="C9" s="40" t="s">
        <v>78</v>
      </c>
      <c r="D9" s="43">
        <v>3</v>
      </c>
      <c r="E9" s="43">
        <v>473</v>
      </c>
      <c r="F9" s="43">
        <v>1044</v>
      </c>
      <c r="G9" s="44">
        <f t="shared" si="6"/>
        <v>73.08</v>
      </c>
      <c r="H9" s="45">
        <f t="shared" si="7"/>
        <v>46.7712</v>
      </c>
      <c r="I9" s="51">
        <f t="shared" si="0"/>
        <v>1050.59102178848</v>
      </c>
      <c r="J9" s="52">
        <f t="shared" si="1"/>
        <v>84.0472817430787</v>
      </c>
      <c r="K9" s="45">
        <f t="shared" si="2"/>
        <v>53.7902603155704</v>
      </c>
      <c r="L9" s="51">
        <f t="shared" si="3"/>
        <v>1057.22365427449</v>
      </c>
      <c r="M9" s="52">
        <f t="shared" si="4"/>
        <v>105.722365427449</v>
      </c>
      <c r="N9" s="53">
        <f t="shared" si="5"/>
        <v>76.1201031077635</v>
      </c>
    </row>
    <row r="10" ht="15.5" spans="1:14">
      <c r="A10" s="46"/>
      <c r="B10" s="46" t="s">
        <v>33</v>
      </c>
      <c r="C10" s="46"/>
      <c r="D10" s="46"/>
      <c r="E10" s="55">
        <f t="shared" ref="E10:N10" si="8">SUM(E3:E9)</f>
        <v>2567</v>
      </c>
      <c r="F10" s="55">
        <f t="shared" si="8"/>
        <v>8145</v>
      </c>
      <c r="G10" s="56">
        <f t="shared" si="8"/>
        <v>570.15</v>
      </c>
      <c r="H10" s="56">
        <f t="shared" si="8"/>
        <v>364.896</v>
      </c>
      <c r="I10" s="56">
        <f t="shared" si="8"/>
        <v>8196.42133378085</v>
      </c>
      <c r="J10" s="56">
        <f t="shared" si="8"/>
        <v>655.713706702468</v>
      </c>
      <c r="K10" s="56">
        <f t="shared" si="8"/>
        <v>419.656772289579</v>
      </c>
      <c r="L10" s="56">
        <f t="shared" si="8"/>
        <v>8248.16730274497</v>
      </c>
      <c r="M10" s="56">
        <f t="shared" si="8"/>
        <v>824.816730274497</v>
      </c>
      <c r="N10" s="56">
        <f t="shared" si="8"/>
        <v>593.868045797638</v>
      </c>
    </row>
  </sheetData>
  <mergeCells count="1">
    <mergeCell ref="B3:B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16"/>
  <sheetViews>
    <sheetView workbookViewId="0">
      <selection activeCell="I22" sqref="I22"/>
    </sheetView>
  </sheetViews>
  <sheetFormatPr defaultColWidth="9" defaultRowHeight="14"/>
  <cols>
    <col min="9" max="14" width="12.6272727272727"/>
  </cols>
  <sheetData>
    <row r="2" ht="42" spans="1:14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36" t="s">
        <v>5</v>
      </c>
      <c r="G2" s="37" t="s">
        <v>6</v>
      </c>
      <c r="H2" s="38" t="s">
        <v>7</v>
      </c>
      <c r="I2" s="48" t="s">
        <v>8</v>
      </c>
      <c r="J2" s="49" t="s">
        <v>9</v>
      </c>
      <c r="K2" s="38" t="s">
        <v>10</v>
      </c>
      <c r="L2" s="48" t="s">
        <v>11</v>
      </c>
      <c r="M2" s="49" t="s">
        <v>12</v>
      </c>
      <c r="N2" s="50" t="s">
        <v>13</v>
      </c>
    </row>
    <row r="3" ht="17" spans="1:14">
      <c r="A3" s="39">
        <v>1</v>
      </c>
      <c r="B3" s="39" t="s">
        <v>79</v>
      </c>
      <c r="C3" s="40" t="s">
        <v>80</v>
      </c>
      <c r="D3" s="41">
        <v>9</v>
      </c>
      <c r="E3" s="42">
        <v>375</v>
      </c>
      <c r="F3" s="43">
        <v>1330</v>
      </c>
      <c r="G3" s="44">
        <f>F3*0.07</f>
        <v>93.1</v>
      </c>
      <c r="H3" s="45">
        <f>G3*0.8*0.8</f>
        <v>59.584</v>
      </c>
      <c r="I3" s="51">
        <f>F3*(1+0.0021)^3</f>
        <v>1338.39660821713</v>
      </c>
      <c r="J3" s="52">
        <f>I3*0.08</f>
        <v>107.07172865737</v>
      </c>
      <c r="K3" s="45">
        <f>J3*0.8*0.8</f>
        <v>68.5259063407171</v>
      </c>
      <c r="L3" s="51">
        <f>F3*(1+0.0021)^6</f>
        <v>1346.84622623092</v>
      </c>
      <c r="M3" s="52">
        <f>L3*0.1</f>
        <v>134.684622623092</v>
      </c>
      <c r="N3" s="53">
        <f>M3*0.8*0.9</f>
        <v>96.9729282886262</v>
      </c>
    </row>
    <row r="4" ht="17" spans="1:14">
      <c r="A4" s="39">
        <v>2</v>
      </c>
      <c r="B4" s="54"/>
      <c r="C4" s="40" t="s">
        <v>81</v>
      </c>
      <c r="D4" s="41">
        <v>11</v>
      </c>
      <c r="E4" s="42">
        <v>471</v>
      </c>
      <c r="F4" s="43">
        <v>1810</v>
      </c>
      <c r="G4" s="44">
        <f t="shared" ref="G4:G15" si="0">F4*0.07</f>
        <v>126.7</v>
      </c>
      <c r="H4" s="45">
        <f t="shared" ref="H4:H15" si="1">G4*0.8*0.8</f>
        <v>81.088</v>
      </c>
      <c r="I4" s="51">
        <f t="shared" ref="I4:I15" si="2">F4*(1+0.0021)^3</f>
        <v>1821.42696306241</v>
      </c>
      <c r="J4" s="52">
        <f t="shared" ref="J4:J15" si="3">I4*0.08</f>
        <v>145.714157044993</v>
      </c>
      <c r="K4" s="45">
        <f t="shared" ref="K4:K15" si="4">J4*0.8*0.8</f>
        <v>93.2570605087954</v>
      </c>
      <c r="L4" s="51">
        <f t="shared" ref="L4:L15" si="5">F4*(1+0.0021)^6</f>
        <v>1832.92606727666</v>
      </c>
      <c r="M4" s="52">
        <f t="shared" ref="M4:M15" si="6">L4*0.1</f>
        <v>183.292606727666</v>
      </c>
      <c r="N4" s="53">
        <f t="shared" ref="N4:N15" si="7">M4*0.8*0.9</f>
        <v>131.970676843919</v>
      </c>
    </row>
    <row r="5" ht="17" spans="1:14">
      <c r="A5" s="39">
        <v>3</v>
      </c>
      <c r="B5" s="54"/>
      <c r="C5" s="40" t="s">
        <v>82</v>
      </c>
      <c r="D5" s="41">
        <v>13</v>
      </c>
      <c r="E5" s="43">
        <v>451</v>
      </c>
      <c r="F5" s="43">
        <v>2091</v>
      </c>
      <c r="G5" s="44">
        <f t="shared" si="0"/>
        <v>146.37</v>
      </c>
      <c r="H5" s="45">
        <f t="shared" si="1"/>
        <v>93.6768</v>
      </c>
      <c r="I5" s="51">
        <f t="shared" si="2"/>
        <v>2104.20098329475</v>
      </c>
      <c r="J5" s="52">
        <f t="shared" si="3"/>
        <v>168.33607866358</v>
      </c>
      <c r="K5" s="45">
        <f t="shared" si="4"/>
        <v>107.735090344691</v>
      </c>
      <c r="L5" s="51">
        <f t="shared" si="5"/>
        <v>2117.48530755552</v>
      </c>
      <c r="M5" s="52">
        <f t="shared" si="6"/>
        <v>211.748530755552</v>
      </c>
      <c r="N5" s="53">
        <f t="shared" si="7"/>
        <v>152.458942143998</v>
      </c>
    </row>
    <row r="6" ht="17" spans="1:14">
      <c r="A6" s="39">
        <v>4</v>
      </c>
      <c r="B6" s="54"/>
      <c r="C6" s="40" t="s">
        <v>83</v>
      </c>
      <c r="D6" s="41">
        <v>11</v>
      </c>
      <c r="E6" s="43">
        <v>396</v>
      </c>
      <c r="F6" s="43">
        <v>1390</v>
      </c>
      <c r="G6" s="44">
        <f t="shared" si="0"/>
        <v>97.3</v>
      </c>
      <c r="H6" s="45">
        <f t="shared" si="1"/>
        <v>62.272</v>
      </c>
      <c r="I6" s="51">
        <f t="shared" si="2"/>
        <v>1398.77540257279</v>
      </c>
      <c r="J6" s="52">
        <f t="shared" si="3"/>
        <v>111.902032205823</v>
      </c>
      <c r="K6" s="45">
        <f t="shared" si="4"/>
        <v>71.6173006117269</v>
      </c>
      <c r="L6" s="51">
        <f t="shared" si="5"/>
        <v>1407.60620636163</v>
      </c>
      <c r="M6" s="52">
        <f t="shared" si="6"/>
        <v>140.760620636163</v>
      </c>
      <c r="N6" s="53">
        <f t="shared" si="7"/>
        <v>101.347646858038</v>
      </c>
    </row>
    <row r="7" ht="17" spans="1:14">
      <c r="A7" s="39">
        <v>5</v>
      </c>
      <c r="B7" s="54"/>
      <c r="C7" s="40" t="s">
        <v>84</v>
      </c>
      <c r="D7" s="41">
        <v>13</v>
      </c>
      <c r="E7" s="43">
        <v>577</v>
      </c>
      <c r="F7" s="43">
        <v>2237</v>
      </c>
      <c r="G7" s="44">
        <f t="shared" si="0"/>
        <v>156.59</v>
      </c>
      <c r="H7" s="45">
        <f t="shared" si="1"/>
        <v>100.2176</v>
      </c>
      <c r="I7" s="51">
        <f t="shared" si="2"/>
        <v>2251.12271622686</v>
      </c>
      <c r="J7" s="52">
        <f t="shared" si="3"/>
        <v>180.089817298149</v>
      </c>
      <c r="K7" s="45">
        <f t="shared" si="4"/>
        <v>115.257483070815</v>
      </c>
      <c r="L7" s="51">
        <f t="shared" si="5"/>
        <v>2265.33459254027</v>
      </c>
      <c r="M7" s="52">
        <f t="shared" si="6"/>
        <v>226.533459254027</v>
      </c>
      <c r="N7" s="53">
        <f t="shared" si="7"/>
        <v>163.104090662899</v>
      </c>
    </row>
    <row r="8" ht="17" spans="1:14">
      <c r="A8" s="39">
        <v>6</v>
      </c>
      <c r="B8" s="54"/>
      <c r="C8" s="40" t="s">
        <v>85</v>
      </c>
      <c r="D8" s="41">
        <v>4</v>
      </c>
      <c r="E8" s="42">
        <v>234</v>
      </c>
      <c r="F8" s="43">
        <v>892</v>
      </c>
      <c r="G8" s="44">
        <f t="shared" si="0"/>
        <v>62.44</v>
      </c>
      <c r="H8" s="45">
        <f t="shared" si="1"/>
        <v>39.9616</v>
      </c>
      <c r="I8" s="51">
        <f t="shared" si="2"/>
        <v>897.631409420812</v>
      </c>
      <c r="J8" s="52">
        <f t="shared" si="3"/>
        <v>71.810512753665</v>
      </c>
      <c r="K8" s="45">
        <f t="shared" si="4"/>
        <v>45.9587281623456</v>
      </c>
      <c r="L8" s="51">
        <f t="shared" si="5"/>
        <v>903.298371276674</v>
      </c>
      <c r="M8" s="52">
        <f t="shared" si="6"/>
        <v>90.3298371276674</v>
      </c>
      <c r="N8" s="53">
        <f t="shared" si="7"/>
        <v>65.0374827319205</v>
      </c>
    </row>
    <row r="9" ht="17" spans="1:14">
      <c r="A9" s="39">
        <v>7</v>
      </c>
      <c r="B9" s="54"/>
      <c r="C9" s="40" t="s">
        <v>86</v>
      </c>
      <c r="D9" s="41">
        <v>7</v>
      </c>
      <c r="E9" s="42">
        <v>302</v>
      </c>
      <c r="F9" s="43">
        <v>1310</v>
      </c>
      <c r="G9" s="44">
        <f t="shared" si="0"/>
        <v>91.7</v>
      </c>
      <c r="H9" s="45">
        <f t="shared" si="1"/>
        <v>58.688</v>
      </c>
      <c r="I9" s="51">
        <f t="shared" si="2"/>
        <v>1318.27034343191</v>
      </c>
      <c r="J9" s="52">
        <f t="shared" si="3"/>
        <v>105.461627474553</v>
      </c>
      <c r="K9" s="45">
        <f t="shared" si="4"/>
        <v>67.4954415837138</v>
      </c>
      <c r="L9" s="51">
        <f t="shared" si="5"/>
        <v>1326.59289952068</v>
      </c>
      <c r="M9" s="52">
        <f t="shared" si="6"/>
        <v>132.659289952068</v>
      </c>
      <c r="N9" s="53">
        <f t="shared" si="7"/>
        <v>95.5146887654887</v>
      </c>
    </row>
    <row r="10" ht="17" spans="1:14">
      <c r="A10" s="39">
        <v>8</v>
      </c>
      <c r="B10" s="54"/>
      <c r="C10" s="40" t="s">
        <v>87</v>
      </c>
      <c r="D10" s="41">
        <v>7</v>
      </c>
      <c r="E10" s="42">
        <v>279</v>
      </c>
      <c r="F10" s="43">
        <v>1080</v>
      </c>
      <c r="G10" s="44">
        <f t="shared" si="0"/>
        <v>75.6</v>
      </c>
      <c r="H10" s="45">
        <f t="shared" si="1"/>
        <v>48.384</v>
      </c>
      <c r="I10" s="51">
        <f t="shared" si="2"/>
        <v>1086.81829840188</v>
      </c>
      <c r="J10" s="52">
        <f t="shared" si="3"/>
        <v>86.9454638721504</v>
      </c>
      <c r="K10" s="45">
        <f t="shared" si="4"/>
        <v>55.6450968781763</v>
      </c>
      <c r="L10" s="51">
        <f t="shared" si="5"/>
        <v>1093.67964235292</v>
      </c>
      <c r="M10" s="52">
        <f t="shared" si="6"/>
        <v>109.367964235292</v>
      </c>
      <c r="N10" s="53">
        <f t="shared" si="7"/>
        <v>78.7449342494105</v>
      </c>
    </row>
    <row r="11" ht="17" spans="1:14">
      <c r="A11" s="39">
        <v>9</v>
      </c>
      <c r="B11" s="54"/>
      <c r="C11" s="40" t="s">
        <v>88</v>
      </c>
      <c r="D11" s="41">
        <v>8</v>
      </c>
      <c r="E11" s="42">
        <v>292</v>
      </c>
      <c r="F11" s="43">
        <v>1085</v>
      </c>
      <c r="G11" s="44">
        <f t="shared" si="0"/>
        <v>75.95</v>
      </c>
      <c r="H11" s="45">
        <f t="shared" si="1"/>
        <v>48.608</v>
      </c>
      <c r="I11" s="51">
        <f t="shared" si="2"/>
        <v>1091.84986459818</v>
      </c>
      <c r="J11" s="52">
        <f t="shared" si="3"/>
        <v>87.3479891678548</v>
      </c>
      <c r="K11" s="45">
        <f t="shared" si="4"/>
        <v>55.9027130674271</v>
      </c>
      <c r="L11" s="51">
        <f t="shared" si="5"/>
        <v>1098.74297403048</v>
      </c>
      <c r="M11" s="52">
        <f t="shared" si="6"/>
        <v>109.874297403048</v>
      </c>
      <c r="N11" s="53">
        <f t="shared" si="7"/>
        <v>79.1094941301948</v>
      </c>
    </row>
    <row r="12" ht="17" spans="1:14">
      <c r="A12" s="39">
        <v>10</v>
      </c>
      <c r="B12" s="54"/>
      <c r="C12" s="40" t="s">
        <v>89</v>
      </c>
      <c r="D12" s="41">
        <v>8</v>
      </c>
      <c r="E12" s="42">
        <v>370</v>
      </c>
      <c r="F12" s="43">
        <v>1385</v>
      </c>
      <c r="G12" s="44">
        <f t="shared" si="0"/>
        <v>96.95</v>
      </c>
      <c r="H12" s="45">
        <f t="shared" si="1"/>
        <v>62.048</v>
      </c>
      <c r="I12" s="51">
        <f t="shared" si="2"/>
        <v>1393.74383637648</v>
      </c>
      <c r="J12" s="52">
        <f t="shared" si="3"/>
        <v>111.499506910119</v>
      </c>
      <c r="K12" s="45">
        <f t="shared" si="4"/>
        <v>71.359684422476</v>
      </c>
      <c r="L12" s="51">
        <f t="shared" si="5"/>
        <v>1402.54287468407</v>
      </c>
      <c r="M12" s="52">
        <f t="shared" si="6"/>
        <v>140.254287468407</v>
      </c>
      <c r="N12" s="53">
        <f t="shared" si="7"/>
        <v>100.983086977253</v>
      </c>
    </row>
    <row r="13" ht="17" spans="1:14">
      <c r="A13" s="39">
        <v>11</v>
      </c>
      <c r="B13" s="54"/>
      <c r="C13" s="40" t="s">
        <v>90</v>
      </c>
      <c r="D13" s="41">
        <v>6</v>
      </c>
      <c r="E13" s="42">
        <v>181</v>
      </c>
      <c r="F13" s="43">
        <v>662</v>
      </c>
      <c r="G13" s="44">
        <f t="shared" si="0"/>
        <v>46.34</v>
      </c>
      <c r="H13" s="45">
        <f t="shared" si="1"/>
        <v>29.6576</v>
      </c>
      <c r="I13" s="51">
        <f t="shared" si="2"/>
        <v>666.179364390782</v>
      </c>
      <c r="J13" s="52">
        <f t="shared" si="3"/>
        <v>53.2943491512626</v>
      </c>
      <c r="K13" s="45">
        <f t="shared" si="4"/>
        <v>34.108383456808</v>
      </c>
      <c r="L13" s="51">
        <f t="shared" si="5"/>
        <v>670.385114108922</v>
      </c>
      <c r="M13" s="52">
        <f t="shared" si="6"/>
        <v>67.0385114108922</v>
      </c>
      <c r="N13" s="53">
        <f t="shared" si="7"/>
        <v>48.2677282158424</v>
      </c>
    </row>
    <row r="14" ht="17" spans="1:14">
      <c r="A14" s="39">
        <v>12</v>
      </c>
      <c r="B14" s="54"/>
      <c r="C14" s="40" t="s">
        <v>91</v>
      </c>
      <c r="D14" s="41">
        <v>7</v>
      </c>
      <c r="E14" s="42">
        <v>327</v>
      </c>
      <c r="F14" s="43">
        <v>1153</v>
      </c>
      <c r="G14" s="44">
        <f t="shared" si="0"/>
        <v>80.71</v>
      </c>
      <c r="H14" s="45">
        <f t="shared" si="1"/>
        <v>51.6544</v>
      </c>
      <c r="I14" s="51">
        <f t="shared" si="2"/>
        <v>1160.27916486793</v>
      </c>
      <c r="J14" s="52">
        <f t="shared" si="3"/>
        <v>92.8223331894346</v>
      </c>
      <c r="K14" s="45">
        <f t="shared" si="4"/>
        <v>59.4062932412382</v>
      </c>
      <c r="L14" s="51">
        <f t="shared" si="5"/>
        <v>1167.6042848453</v>
      </c>
      <c r="M14" s="52">
        <f t="shared" si="6"/>
        <v>116.76042848453</v>
      </c>
      <c r="N14" s="53">
        <f t="shared" si="7"/>
        <v>84.0675085088614</v>
      </c>
    </row>
    <row r="15" ht="31.5" spans="1:14">
      <c r="A15" s="39">
        <v>13</v>
      </c>
      <c r="B15" s="54"/>
      <c r="C15" s="41" t="s">
        <v>92</v>
      </c>
      <c r="D15" s="42">
        <v>3</v>
      </c>
      <c r="E15" s="43">
        <v>62</v>
      </c>
      <c r="F15" s="41">
        <v>205</v>
      </c>
      <c r="G15" s="44">
        <f t="shared" si="0"/>
        <v>14.35</v>
      </c>
      <c r="H15" s="45">
        <f t="shared" si="1"/>
        <v>9.184</v>
      </c>
      <c r="I15" s="51">
        <f t="shared" si="2"/>
        <v>206.294214048505</v>
      </c>
      <c r="J15" s="52">
        <f t="shared" si="3"/>
        <v>16.5035371238804</v>
      </c>
      <c r="K15" s="45">
        <f t="shared" si="4"/>
        <v>10.5622637592835</v>
      </c>
      <c r="L15" s="51">
        <f t="shared" si="5"/>
        <v>207.596598779953</v>
      </c>
      <c r="M15" s="52">
        <f t="shared" si="6"/>
        <v>20.7596598779953</v>
      </c>
      <c r="N15" s="53">
        <f t="shared" si="7"/>
        <v>14.9469551121566</v>
      </c>
    </row>
    <row r="16" ht="15.5" spans="1:14">
      <c r="A16" s="46"/>
      <c r="B16" s="46" t="s">
        <v>33</v>
      </c>
      <c r="C16" s="46"/>
      <c r="D16" s="46"/>
      <c r="E16" s="47">
        <f>SUM(E3:E15)</f>
        <v>4317</v>
      </c>
      <c r="F16" s="47">
        <f>SUM(F3:F15)</f>
        <v>16630</v>
      </c>
      <c r="G16" s="47">
        <f t="shared" ref="G16:N16" si="8">SUM(G3:G15)</f>
        <v>1164.1</v>
      </c>
      <c r="H16" s="47">
        <f t="shared" si="8"/>
        <v>745.024</v>
      </c>
      <c r="I16" s="47">
        <f t="shared" si="8"/>
        <v>16734.9891689104</v>
      </c>
      <c r="J16" s="47">
        <f t="shared" si="8"/>
        <v>1338.79913351283</v>
      </c>
      <c r="K16" s="47">
        <f t="shared" si="8"/>
        <v>856.831445448214</v>
      </c>
      <c r="L16" s="47">
        <f t="shared" si="8"/>
        <v>16840.641159564</v>
      </c>
      <c r="M16" s="47">
        <f t="shared" si="8"/>
        <v>1684.0641159564</v>
      </c>
      <c r="N16" s="47">
        <f t="shared" si="8"/>
        <v>1212.52616348861</v>
      </c>
    </row>
  </sheetData>
  <mergeCells count="1">
    <mergeCell ref="B3:B1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O12"/>
  <sheetViews>
    <sheetView topLeftCell="B1" workbookViewId="0">
      <selection activeCell="J19" sqref="J19"/>
    </sheetView>
  </sheetViews>
  <sheetFormatPr defaultColWidth="9" defaultRowHeight="14"/>
  <cols>
    <col min="8" max="8" width="9.37272727272727"/>
    <col min="15" max="15" width="9.37272727272727"/>
    <col min="18" max="18" width="9.37272727272727"/>
  </cols>
  <sheetData>
    <row r="2" ht="42" spans="2:15">
      <c r="B2" s="36" t="s">
        <v>0</v>
      </c>
      <c r="C2" s="36" t="s">
        <v>1</v>
      </c>
      <c r="D2" s="36" t="s">
        <v>2</v>
      </c>
      <c r="E2" s="36" t="s">
        <v>3</v>
      </c>
      <c r="F2" s="36" t="s">
        <v>4</v>
      </c>
      <c r="G2" s="36" t="s">
        <v>5</v>
      </c>
      <c r="H2" s="37" t="s">
        <v>6</v>
      </c>
      <c r="I2" s="38" t="s">
        <v>7</v>
      </c>
      <c r="J2" s="48" t="s">
        <v>8</v>
      </c>
      <c r="K2" s="49" t="s">
        <v>9</v>
      </c>
      <c r="L2" s="38" t="s">
        <v>10</v>
      </c>
      <c r="M2" s="48" t="s">
        <v>11</v>
      </c>
      <c r="N2" s="49" t="s">
        <v>12</v>
      </c>
      <c r="O2" s="50" t="s">
        <v>13</v>
      </c>
    </row>
    <row r="3" ht="17" spans="2:15">
      <c r="B3" s="39">
        <v>1</v>
      </c>
      <c r="C3" s="39" t="s">
        <v>93</v>
      </c>
      <c r="D3" s="40" t="s">
        <v>94</v>
      </c>
      <c r="E3" s="41">
        <v>13</v>
      </c>
      <c r="F3" s="42">
        <v>250</v>
      </c>
      <c r="G3" s="43">
        <v>1246</v>
      </c>
      <c r="H3" s="44">
        <f>G3*0.07</f>
        <v>87.22</v>
      </c>
      <c r="I3" s="45">
        <f>H3*0.8*0.8</f>
        <v>55.8208</v>
      </c>
      <c r="J3" s="51">
        <f>G3*(1+0.0021)^3</f>
        <v>1253.86629611921</v>
      </c>
      <c r="K3" s="52">
        <f>J3*0.08</f>
        <v>100.309303689536</v>
      </c>
      <c r="L3" s="45">
        <f>K3*0.8*0.8</f>
        <v>64.1979543613033</v>
      </c>
      <c r="M3" s="51">
        <f>G3*(1+0.0021)^6</f>
        <v>1261.78225404791</v>
      </c>
      <c r="N3" s="52">
        <f>M3*0.1</f>
        <v>126.178225404791</v>
      </c>
      <c r="O3" s="53">
        <f>N3*0.8*0.9</f>
        <v>90.8483222914495</v>
      </c>
    </row>
    <row r="4" ht="17" spans="2:15">
      <c r="B4" s="39">
        <v>2</v>
      </c>
      <c r="C4" s="39"/>
      <c r="D4" s="40" t="s">
        <v>95</v>
      </c>
      <c r="E4" s="41">
        <v>4</v>
      </c>
      <c r="F4" s="42">
        <v>174</v>
      </c>
      <c r="G4" s="43">
        <v>583</v>
      </c>
      <c r="H4" s="44">
        <f t="shared" ref="H4:H13" si="0">G4*0.07</f>
        <v>40.81</v>
      </c>
      <c r="I4" s="45">
        <f t="shared" ref="I4:I13" si="1">H4*0.8*0.8</f>
        <v>26.1184</v>
      </c>
      <c r="J4" s="51">
        <f t="shared" ref="J4:J13" si="2">G4*(1+0.0021)^3</f>
        <v>586.680618489163</v>
      </c>
      <c r="K4" s="52">
        <f t="shared" ref="K4:K13" si="3">J4*0.08</f>
        <v>46.934449479133</v>
      </c>
      <c r="L4" s="45">
        <f t="shared" ref="L4:L13" si="4">K4*0.8*0.8</f>
        <v>30.0380476666451</v>
      </c>
      <c r="M4" s="51">
        <f t="shared" ref="M4:M13" si="5">G4*(1+0.0021)^6</f>
        <v>590.384473603477</v>
      </c>
      <c r="N4" s="52">
        <f t="shared" ref="N4:N13" si="6">M4*0.1</f>
        <v>59.0384473603477</v>
      </c>
      <c r="O4" s="53">
        <f t="shared" ref="O4:O13" si="7">N4*0.8*0.9</f>
        <v>42.5076820994503</v>
      </c>
    </row>
    <row r="5" ht="17" spans="2:15">
      <c r="B5" s="39">
        <v>3</v>
      </c>
      <c r="C5" s="39"/>
      <c r="D5" s="40" t="s">
        <v>96</v>
      </c>
      <c r="E5" s="41">
        <v>8</v>
      </c>
      <c r="F5" s="43">
        <v>260</v>
      </c>
      <c r="G5" s="43">
        <v>883</v>
      </c>
      <c r="H5" s="44">
        <f t="shared" si="0"/>
        <v>61.81</v>
      </c>
      <c r="I5" s="45">
        <f t="shared" si="1"/>
        <v>39.5584</v>
      </c>
      <c r="J5" s="51">
        <f t="shared" si="2"/>
        <v>888.574590267463</v>
      </c>
      <c r="K5" s="52">
        <f t="shared" si="3"/>
        <v>71.085967221397</v>
      </c>
      <c r="L5" s="45">
        <f t="shared" si="4"/>
        <v>45.4950190216941</v>
      </c>
      <c r="M5" s="51">
        <f t="shared" si="5"/>
        <v>894.184374257066</v>
      </c>
      <c r="N5" s="52">
        <f t="shared" si="6"/>
        <v>89.4184374257067</v>
      </c>
      <c r="O5" s="53">
        <f t="shared" si="7"/>
        <v>64.3812749465088</v>
      </c>
    </row>
    <row r="6" ht="17" spans="2:15">
      <c r="B6" s="39">
        <v>4</v>
      </c>
      <c r="C6" s="39"/>
      <c r="D6" s="40" t="s">
        <v>97</v>
      </c>
      <c r="E6" s="41">
        <v>9</v>
      </c>
      <c r="F6" s="43">
        <v>236</v>
      </c>
      <c r="G6" s="43">
        <v>942</v>
      </c>
      <c r="H6" s="44">
        <f t="shared" si="0"/>
        <v>65.94</v>
      </c>
      <c r="I6" s="45">
        <f t="shared" si="1"/>
        <v>42.2016</v>
      </c>
      <c r="J6" s="51">
        <f t="shared" si="2"/>
        <v>947.947071383862</v>
      </c>
      <c r="K6" s="52">
        <f t="shared" si="3"/>
        <v>75.835765710709</v>
      </c>
      <c r="L6" s="45">
        <f t="shared" si="4"/>
        <v>48.5348900548537</v>
      </c>
      <c r="M6" s="51">
        <f t="shared" si="5"/>
        <v>953.931688052272</v>
      </c>
      <c r="N6" s="52">
        <f t="shared" si="6"/>
        <v>95.3931688052272</v>
      </c>
      <c r="O6" s="53">
        <f t="shared" si="7"/>
        <v>68.6830815397636</v>
      </c>
    </row>
    <row r="7" ht="17" spans="2:15">
      <c r="B7" s="39">
        <v>5</v>
      </c>
      <c r="C7" s="39"/>
      <c r="D7" s="40" t="s">
        <v>98</v>
      </c>
      <c r="E7" s="41">
        <v>6</v>
      </c>
      <c r="F7" s="42">
        <v>144</v>
      </c>
      <c r="G7" s="43">
        <v>747</v>
      </c>
      <c r="H7" s="44">
        <f t="shared" si="0"/>
        <v>52.29</v>
      </c>
      <c r="I7" s="45">
        <f t="shared" si="1"/>
        <v>33.4656</v>
      </c>
      <c r="J7" s="51">
        <f t="shared" si="2"/>
        <v>751.715989727967</v>
      </c>
      <c r="K7" s="52">
        <f t="shared" si="3"/>
        <v>60.1372791782374</v>
      </c>
      <c r="L7" s="45">
        <f t="shared" si="4"/>
        <v>38.4878586740719</v>
      </c>
      <c r="M7" s="51">
        <f t="shared" si="5"/>
        <v>756.461752627439</v>
      </c>
      <c r="N7" s="52">
        <f t="shared" si="6"/>
        <v>75.6461752627439</v>
      </c>
      <c r="O7" s="53">
        <f t="shared" si="7"/>
        <v>54.4652461891756</v>
      </c>
    </row>
    <row r="8" ht="17" spans="2:15">
      <c r="B8" s="39">
        <v>6</v>
      </c>
      <c r="C8" s="39"/>
      <c r="D8" s="40" t="s">
        <v>99</v>
      </c>
      <c r="E8" s="41">
        <v>6</v>
      </c>
      <c r="F8" s="42">
        <v>151</v>
      </c>
      <c r="G8" s="43">
        <v>560</v>
      </c>
      <c r="H8" s="44">
        <f t="shared" si="0"/>
        <v>39.2</v>
      </c>
      <c r="I8" s="45">
        <f t="shared" si="1"/>
        <v>25.088</v>
      </c>
      <c r="J8" s="51">
        <f t="shared" si="2"/>
        <v>563.53541398616</v>
      </c>
      <c r="K8" s="52">
        <f t="shared" si="3"/>
        <v>45.0828331188928</v>
      </c>
      <c r="L8" s="45">
        <f t="shared" si="4"/>
        <v>28.8530131960914</v>
      </c>
      <c r="M8" s="51">
        <f t="shared" si="5"/>
        <v>567.093147886701</v>
      </c>
      <c r="N8" s="52">
        <f t="shared" si="6"/>
        <v>56.7093147886701</v>
      </c>
      <c r="O8" s="53">
        <f t="shared" si="7"/>
        <v>40.8307066478425</v>
      </c>
    </row>
    <row r="9" ht="17" spans="2:15">
      <c r="B9" s="39">
        <v>7</v>
      </c>
      <c r="C9" s="39"/>
      <c r="D9" s="40" t="s">
        <v>100</v>
      </c>
      <c r="E9" s="41">
        <v>6</v>
      </c>
      <c r="F9" s="42">
        <v>192</v>
      </c>
      <c r="G9" s="43">
        <v>667</v>
      </c>
      <c r="H9" s="44">
        <f t="shared" si="0"/>
        <v>46.69</v>
      </c>
      <c r="I9" s="45">
        <f t="shared" si="1"/>
        <v>29.8816</v>
      </c>
      <c r="J9" s="51">
        <f t="shared" si="2"/>
        <v>671.210930587087</v>
      </c>
      <c r="K9" s="52">
        <f t="shared" si="3"/>
        <v>53.696874446967</v>
      </c>
      <c r="L9" s="45">
        <f t="shared" si="4"/>
        <v>34.3659996460589</v>
      </c>
      <c r="M9" s="51">
        <f t="shared" si="5"/>
        <v>675.448445786482</v>
      </c>
      <c r="N9" s="52">
        <f t="shared" si="6"/>
        <v>67.5448445786482</v>
      </c>
      <c r="O9" s="53">
        <f t="shared" si="7"/>
        <v>48.6322880966267</v>
      </c>
    </row>
    <row r="10" ht="17" spans="2:15">
      <c r="B10" s="39">
        <v>8</v>
      </c>
      <c r="C10" s="39"/>
      <c r="D10" s="40" t="s">
        <v>101</v>
      </c>
      <c r="E10" s="41">
        <v>5</v>
      </c>
      <c r="F10" s="42">
        <v>110</v>
      </c>
      <c r="G10" s="43">
        <v>215</v>
      </c>
      <c r="H10" s="44">
        <f t="shared" si="0"/>
        <v>15.05</v>
      </c>
      <c r="I10" s="45">
        <f t="shared" si="1"/>
        <v>9.632</v>
      </c>
      <c r="J10" s="51">
        <f t="shared" si="2"/>
        <v>216.357346441115</v>
      </c>
      <c r="K10" s="52">
        <f t="shared" si="3"/>
        <v>17.3085877152892</v>
      </c>
      <c r="L10" s="45">
        <f t="shared" si="4"/>
        <v>11.0774961377851</v>
      </c>
      <c r="M10" s="51">
        <f t="shared" si="5"/>
        <v>217.723262135073</v>
      </c>
      <c r="N10" s="52">
        <f t="shared" si="6"/>
        <v>21.7723262135073</v>
      </c>
      <c r="O10" s="53">
        <f t="shared" si="7"/>
        <v>15.6760748737252</v>
      </c>
    </row>
    <row r="11" ht="31.5" spans="2:15">
      <c r="B11" s="39">
        <v>9</v>
      </c>
      <c r="C11" s="39"/>
      <c r="D11" s="40" t="s">
        <v>102</v>
      </c>
      <c r="E11" s="43">
        <v>2</v>
      </c>
      <c r="F11" s="42">
        <v>74</v>
      </c>
      <c r="G11" s="43">
        <v>237</v>
      </c>
      <c r="H11" s="44">
        <f t="shared" si="0"/>
        <v>16.59</v>
      </c>
      <c r="I11" s="45">
        <f t="shared" si="1"/>
        <v>10.6176</v>
      </c>
      <c r="J11" s="51">
        <f t="shared" si="2"/>
        <v>238.496237704857</v>
      </c>
      <c r="K11" s="52">
        <f t="shared" si="3"/>
        <v>19.0796990163886</v>
      </c>
      <c r="L11" s="45">
        <f t="shared" si="4"/>
        <v>12.2110073704887</v>
      </c>
      <c r="M11" s="51">
        <f t="shared" si="5"/>
        <v>240.001921516336</v>
      </c>
      <c r="N11" s="52">
        <f t="shared" si="6"/>
        <v>24.0001921516336</v>
      </c>
      <c r="O11" s="53">
        <f t="shared" si="7"/>
        <v>17.2801383491762</v>
      </c>
    </row>
    <row r="12" ht="15.5" spans="2:15">
      <c r="B12" s="46"/>
      <c r="C12" s="46" t="s">
        <v>33</v>
      </c>
      <c r="D12" s="46"/>
      <c r="E12" s="46"/>
      <c r="F12" s="46">
        <f>SUM(F3:F11)</f>
        <v>1591</v>
      </c>
      <c r="G12" s="46">
        <f t="shared" ref="F12:O12" si="8">SUM(G3:G11)</f>
        <v>6080</v>
      </c>
      <c r="H12" s="47">
        <f t="shared" si="8"/>
        <v>425.6</v>
      </c>
      <c r="I12" s="47">
        <f t="shared" si="8"/>
        <v>272.384</v>
      </c>
      <c r="J12" s="47">
        <f t="shared" si="8"/>
        <v>6118.38449470688</v>
      </c>
      <c r="K12" s="47">
        <f t="shared" si="8"/>
        <v>489.47075957655</v>
      </c>
      <c r="L12" s="47">
        <f t="shared" si="8"/>
        <v>313.261286128992</v>
      </c>
      <c r="M12" s="47">
        <f t="shared" si="8"/>
        <v>6157.01131991276</v>
      </c>
      <c r="N12" s="47">
        <f t="shared" si="8"/>
        <v>615.701131991276</v>
      </c>
      <c r="O12" s="47">
        <f t="shared" si="8"/>
        <v>443.304815033719</v>
      </c>
    </row>
  </sheetData>
  <mergeCells count="1">
    <mergeCell ref="C3:C1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10"/>
  <sheetViews>
    <sheetView workbookViewId="0">
      <selection activeCell="I17" sqref="I17"/>
    </sheetView>
  </sheetViews>
  <sheetFormatPr defaultColWidth="9" defaultRowHeight="14"/>
  <cols>
    <col min="18" max="18" width="9.37272727272727"/>
  </cols>
  <sheetData>
    <row r="2" ht="42" spans="1:14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36" t="s">
        <v>5</v>
      </c>
      <c r="G2" s="37" t="s">
        <v>6</v>
      </c>
      <c r="H2" s="38" t="s">
        <v>7</v>
      </c>
      <c r="I2" s="48" t="s">
        <v>8</v>
      </c>
      <c r="J2" s="49" t="s">
        <v>9</v>
      </c>
      <c r="K2" s="38" t="s">
        <v>10</v>
      </c>
      <c r="L2" s="48" t="s">
        <v>11</v>
      </c>
      <c r="M2" s="49" t="s">
        <v>12</v>
      </c>
      <c r="N2" s="50" t="s">
        <v>13</v>
      </c>
    </row>
    <row r="3" ht="17" spans="1:14">
      <c r="A3" s="39">
        <v>1</v>
      </c>
      <c r="B3" s="39" t="s">
        <v>103</v>
      </c>
      <c r="C3" s="40" t="s">
        <v>104</v>
      </c>
      <c r="D3" s="41">
        <v>11</v>
      </c>
      <c r="E3" s="42">
        <v>321</v>
      </c>
      <c r="F3" s="43">
        <v>1237</v>
      </c>
      <c r="G3" s="44">
        <f>F3*0.09</f>
        <v>111.33</v>
      </c>
      <c r="H3" s="45">
        <f t="shared" ref="H3:H9" si="0">G3*0.8*0.8</f>
        <v>71.2512</v>
      </c>
      <c r="I3" s="51">
        <f t="shared" ref="I3:I9" si="1">F3*(1+0.0021)^3</f>
        <v>1244.80947696586</v>
      </c>
      <c r="J3" s="52">
        <f>I3*0.095</f>
        <v>118.256900311757</v>
      </c>
      <c r="K3" s="45">
        <f t="shared" ref="K3:K9" si="2">J3*0.8*0.8</f>
        <v>75.6844161995243</v>
      </c>
      <c r="L3" s="51">
        <f t="shared" ref="L3:L9" si="3">F3*(1+0.0021)^6</f>
        <v>1252.6682570283</v>
      </c>
      <c r="M3" s="52">
        <f t="shared" ref="M3:M9" si="4">L3*0.1</f>
        <v>125.26682570283</v>
      </c>
      <c r="N3" s="53">
        <f t="shared" ref="N3:N9" si="5">M3*0.8*0.9</f>
        <v>90.1921145060378</v>
      </c>
    </row>
    <row r="4" ht="17" spans="1:14">
      <c r="A4" s="39">
        <v>2</v>
      </c>
      <c r="B4" s="39"/>
      <c r="C4" s="40" t="s">
        <v>105</v>
      </c>
      <c r="D4" s="41">
        <v>8</v>
      </c>
      <c r="E4" s="42">
        <v>306</v>
      </c>
      <c r="F4" s="43">
        <v>1025</v>
      </c>
      <c r="G4" s="44">
        <f t="shared" ref="G4:G9" si="6">F4*0.09</f>
        <v>92.25</v>
      </c>
      <c r="H4" s="45">
        <f t="shared" si="0"/>
        <v>59.04</v>
      </c>
      <c r="I4" s="51">
        <f t="shared" si="1"/>
        <v>1031.47107024252</v>
      </c>
      <c r="J4" s="52">
        <f t="shared" ref="J4:J9" si="7">I4*0.095</f>
        <v>97.9897516730394</v>
      </c>
      <c r="K4" s="45">
        <f t="shared" si="2"/>
        <v>62.7134410707452</v>
      </c>
      <c r="L4" s="51">
        <f t="shared" si="3"/>
        <v>1037.98299389977</v>
      </c>
      <c r="M4" s="52">
        <f t="shared" si="4"/>
        <v>103.798299389977</v>
      </c>
      <c r="N4" s="53">
        <f t="shared" si="5"/>
        <v>74.7347755607831</v>
      </c>
    </row>
    <row r="5" ht="17" spans="1:14">
      <c r="A5" s="39">
        <v>3</v>
      </c>
      <c r="B5" s="39"/>
      <c r="C5" s="40" t="s">
        <v>106</v>
      </c>
      <c r="D5" s="41">
        <v>10</v>
      </c>
      <c r="E5" s="42">
        <v>470</v>
      </c>
      <c r="F5" s="43">
        <v>1710</v>
      </c>
      <c r="G5" s="44">
        <f t="shared" si="6"/>
        <v>153.9</v>
      </c>
      <c r="H5" s="45">
        <f t="shared" si="0"/>
        <v>98.496</v>
      </c>
      <c r="I5" s="51">
        <f t="shared" si="1"/>
        <v>1720.79563913631</v>
      </c>
      <c r="J5" s="52">
        <f t="shared" si="7"/>
        <v>163.475585717949</v>
      </c>
      <c r="K5" s="45">
        <f t="shared" si="2"/>
        <v>104.624374859488</v>
      </c>
      <c r="L5" s="51">
        <f t="shared" si="3"/>
        <v>1731.65943372546</v>
      </c>
      <c r="M5" s="52">
        <f t="shared" si="4"/>
        <v>173.165943372546</v>
      </c>
      <c r="N5" s="53">
        <f t="shared" si="5"/>
        <v>124.679479228233</v>
      </c>
    </row>
    <row r="6" ht="17" spans="1:14">
      <c r="A6" s="39">
        <v>4</v>
      </c>
      <c r="B6" s="39"/>
      <c r="C6" s="40" t="s">
        <v>107</v>
      </c>
      <c r="D6" s="41">
        <v>6</v>
      </c>
      <c r="E6" s="42">
        <v>278</v>
      </c>
      <c r="F6" s="43">
        <v>1024</v>
      </c>
      <c r="G6" s="44">
        <f t="shared" si="6"/>
        <v>92.16</v>
      </c>
      <c r="H6" s="45">
        <f t="shared" si="0"/>
        <v>58.9824</v>
      </c>
      <c r="I6" s="51">
        <f t="shared" si="1"/>
        <v>1030.46475700326</v>
      </c>
      <c r="J6" s="52">
        <f t="shared" si="7"/>
        <v>97.8941519153097</v>
      </c>
      <c r="K6" s="45">
        <f t="shared" si="2"/>
        <v>62.6522572257982</v>
      </c>
      <c r="L6" s="51">
        <f t="shared" si="3"/>
        <v>1036.97032756425</v>
      </c>
      <c r="M6" s="52">
        <f t="shared" si="4"/>
        <v>103.697032756425</v>
      </c>
      <c r="N6" s="53">
        <f t="shared" si="5"/>
        <v>74.6618635846263</v>
      </c>
    </row>
    <row r="7" ht="17" spans="1:14">
      <c r="A7" s="39">
        <v>5</v>
      </c>
      <c r="B7" s="39"/>
      <c r="C7" s="40" t="s">
        <v>108</v>
      </c>
      <c r="D7" s="41">
        <v>8</v>
      </c>
      <c r="E7" s="42">
        <v>245</v>
      </c>
      <c r="F7" s="43">
        <v>908</v>
      </c>
      <c r="G7" s="44">
        <f t="shared" si="6"/>
        <v>81.72</v>
      </c>
      <c r="H7" s="45">
        <f t="shared" si="0"/>
        <v>52.3008</v>
      </c>
      <c r="I7" s="51">
        <f t="shared" si="1"/>
        <v>913.732421248988</v>
      </c>
      <c r="J7" s="52">
        <f t="shared" si="7"/>
        <v>86.8045800186539</v>
      </c>
      <c r="K7" s="45">
        <f t="shared" si="2"/>
        <v>55.5549312119385</v>
      </c>
      <c r="L7" s="51">
        <f t="shared" si="3"/>
        <v>919.501032644866</v>
      </c>
      <c r="M7" s="52">
        <f t="shared" si="4"/>
        <v>91.9501032644866</v>
      </c>
      <c r="N7" s="53">
        <f t="shared" si="5"/>
        <v>66.2040743504303</v>
      </c>
    </row>
    <row r="8" ht="17" spans="1:14">
      <c r="A8" s="39">
        <v>6</v>
      </c>
      <c r="B8" s="39"/>
      <c r="C8" s="40" t="s">
        <v>109</v>
      </c>
      <c r="D8" s="41">
        <v>13</v>
      </c>
      <c r="E8" s="43">
        <v>256</v>
      </c>
      <c r="F8" s="43">
        <v>923</v>
      </c>
      <c r="G8" s="44">
        <f t="shared" si="6"/>
        <v>83.07</v>
      </c>
      <c r="H8" s="45">
        <f t="shared" si="0"/>
        <v>53.1648</v>
      </c>
      <c r="I8" s="51">
        <f t="shared" si="1"/>
        <v>928.827119837903</v>
      </c>
      <c r="J8" s="52">
        <f t="shared" si="7"/>
        <v>88.2385763846008</v>
      </c>
      <c r="K8" s="45">
        <f t="shared" si="2"/>
        <v>56.4726888861445</v>
      </c>
      <c r="L8" s="51">
        <f t="shared" si="3"/>
        <v>934.691027677545</v>
      </c>
      <c r="M8" s="52">
        <f t="shared" si="4"/>
        <v>93.4691027677545</v>
      </c>
      <c r="N8" s="53">
        <f t="shared" si="5"/>
        <v>67.2977539927833</v>
      </c>
    </row>
    <row r="9" ht="31.5" spans="1:14">
      <c r="A9" s="39">
        <v>7</v>
      </c>
      <c r="B9" s="39"/>
      <c r="C9" s="40" t="s">
        <v>110</v>
      </c>
      <c r="D9" s="43">
        <v>3</v>
      </c>
      <c r="E9" s="43">
        <v>76</v>
      </c>
      <c r="F9" s="43">
        <v>278</v>
      </c>
      <c r="G9" s="44">
        <f t="shared" si="6"/>
        <v>25.02</v>
      </c>
      <c r="H9" s="45">
        <f t="shared" si="0"/>
        <v>16.0128</v>
      </c>
      <c r="I9" s="51">
        <f t="shared" si="1"/>
        <v>279.755080514558</v>
      </c>
      <c r="J9" s="52">
        <f t="shared" si="7"/>
        <v>26.576732648883</v>
      </c>
      <c r="K9" s="45">
        <f t="shared" si="2"/>
        <v>17.0091088952851</v>
      </c>
      <c r="L9" s="51">
        <f t="shared" si="3"/>
        <v>281.521241272327</v>
      </c>
      <c r="M9" s="52">
        <f t="shared" si="4"/>
        <v>28.1521241272327</v>
      </c>
      <c r="N9" s="53">
        <f t="shared" si="5"/>
        <v>20.2695293716075</v>
      </c>
    </row>
    <row r="10" ht="15.5" spans="1:14">
      <c r="A10" s="46"/>
      <c r="B10" s="46" t="s">
        <v>33</v>
      </c>
      <c r="C10" s="46"/>
      <c r="D10" s="46"/>
      <c r="E10" s="46">
        <f t="shared" ref="E10:N10" si="8">SUM(E3:E9)</f>
        <v>1952</v>
      </c>
      <c r="F10" s="46">
        <f t="shared" si="8"/>
        <v>7105</v>
      </c>
      <c r="G10" s="47">
        <f t="shared" si="8"/>
        <v>639.45</v>
      </c>
      <c r="H10" s="47">
        <f t="shared" si="8"/>
        <v>409.248</v>
      </c>
      <c r="I10" s="47">
        <f t="shared" si="8"/>
        <v>7149.8555649494</v>
      </c>
      <c r="J10" s="47">
        <f t="shared" si="8"/>
        <v>679.236278670193</v>
      </c>
      <c r="K10" s="47">
        <f t="shared" si="8"/>
        <v>434.711218348924</v>
      </c>
      <c r="L10" s="47">
        <f t="shared" si="8"/>
        <v>7194.99431381252</v>
      </c>
      <c r="M10" s="47">
        <f t="shared" si="8"/>
        <v>719.499431381252</v>
      </c>
      <c r="N10" s="47">
        <f t="shared" si="8"/>
        <v>518.039590594501</v>
      </c>
    </row>
  </sheetData>
  <mergeCells count="1">
    <mergeCell ref="B3:B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O7"/>
  <sheetViews>
    <sheetView workbookViewId="0">
      <selection activeCell="J16" sqref="J16"/>
    </sheetView>
  </sheetViews>
  <sheetFormatPr defaultColWidth="9" defaultRowHeight="14" outlineLevelRow="6"/>
  <sheetData>
    <row r="2" ht="42" spans="2:15">
      <c r="B2" s="36" t="s">
        <v>0</v>
      </c>
      <c r="C2" s="36" t="s">
        <v>1</v>
      </c>
      <c r="D2" s="36" t="s">
        <v>2</v>
      </c>
      <c r="E2" s="36" t="s">
        <v>3</v>
      </c>
      <c r="F2" s="36" t="s">
        <v>4</v>
      </c>
      <c r="G2" s="36" t="s">
        <v>5</v>
      </c>
      <c r="H2" s="37" t="s">
        <v>6</v>
      </c>
      <c r="I2" s="38" t="s">
        <v>7</v>
      </c>
      <c r="J2" s="48" t="s">
        <v>8</v>
      </c>
      <c r="K2" s="49" t="s">
        <v>9</v>
      </c>
      <c r="L2" s="38" t="s">
        <v>10</v>
      </c>
      <c r="M2" s="48" t="s">
        <v>11</v>
      </c>
      <c r="N2" s="49" t="s">
        <v>12</v>
      </c>
      <c r="O2" s="50" t="s">
        <v>13</v>
      </c>
    </row>
    <row r="3" ht="17" spans="2:15">
      <c r="B3" s="39">
        <v>1</v>
      </c>
      <c r="C3" s="39" t="s">
        <v>111</v>
      </c>
      <c r="D3" s="40" t="s">
        <v>112</v>
      </c>
      <c r="E3" s="41">
        <v>6</v>
      </c>
      <c r="F3" s="42">
        <v>268</v>
      </c>
      <c r="G3" s="43">
        <v>1006</v>
      </c>
      <c r="H3" s="44">
        <f>G3*0.09</f>
        <v>90.54</v>
      </c>
      <c r="I3" s="45">
        <f>H3*0.8*0.8</f>
        <v>57.9456</v>
      </c>
      <c r="J3" s="51">
        <f>G3*(1+0.0021)^3</f>
        <v>1012.35111869657</v>
      </c>
      <c r="K3" s="52">
        <f>J3*0.095</f>
        <v>96.1733562761741</v>
      </c>
      <c r="L3" s="45">
        <f>K3*0.8*0.8</f>
        <v>61.5509480167515</v>
      </c>
      <c r="M3" s="51">
        <f>G3*(1+0.0021)^6</f>
        <v>1018.74233352504</v>
      </c>
      <c r="N3" s="52">
        <f>M3*0.1</f>
        <v>101.874233352504</v>
      </c>
      <c r="O3" s="53">
        <f>N3*0.8*0.9</f>
        <v>73.3494480138028</v>
      </c>
    </row>
    <row r="4" ht="17" spans="2:15">
      <c r="B4" s="39">
        <v>2</v>
      </c>
      <c r="C4" s="39"/>
      <c r="D4" s="40" t="s">
        <v>113</v>
      </c>
      <c r="E4" s="41">
        <v>6</v>
      </c>
      <c r="F4" s="42">
        <v>204</v>
      </c>
      <c r="G4" s="43">
        <v>769</v>
      </c>
      <c r="H4" s="44">
        <f>G4*0.09</f>
        <v>69.21</v>
      </c>
      <c r="I4" s="45">
        <f>H4*0.8*0.8</f>
        <v>44.2944</v>
      </c>
      <c r="J4" s="51">
        <f>G4*(1+0.0021)^3</f>
        <v>773.854880991709</v>
      </c>
      <c r="K4" s="52">
        <f>J4*0.095</f>
        <v>73.5162136942124</v>
      </c>
      <c r="L4" s="45">
        <f>K4*0.8*0.8</f>
        <v>47.0503767642959</v>
      </c>
      <c r="M4" s="51">
        <f>G4*(1+0.0021)^6</f>
        <v>778.740412008702</v>
      </c>
      <c r="N4" s="52">
        <f>M4*0.1</f>
        <v>77.8740412008702</v>
      </c>
      <c r="O4" s="53">
        <f>N4*0.8*0.9</f>
        <v>56.0693096646266</v>
      </c>
    </row>
    <row r="5" ht="31.5" spans="2:15">
      <c r="B5" s="39">
        <v>3</v>
      </c>
      <c r="C5" s="39"/>
      <c r="D5" s="40" t="s">
        <v>114</v>
      </c>
      <c r="E5" s="43">
        <v>6</v>
      </c>
      <c r="F5" s="42">
        <v>543</v>
      </c>
      <c r="G5" s="43">
        <v>1495</v>
      </c>
      <c r="H5" s="44">
        <f>G5*0.09</f>
        <v>134.55</v>
      </c>
      <c r="I5" s="45">
        <f>H5*0.8*0.8</f>
        <v>86.112</v>
      </c>
      <c r="J5" s="51">
        <f>G5*(1+0.0021)^3</f>
        <v>1504.43829269519</v>
      </c>
      <c r="K5" s="52">
        <f>J5*0.095</f>
        <v>142.921637806043</v>
      </c>
      <c r="L5" s="45">
        <f>K5*0.8*0.8</f>
        <v>91.4698481958676</v>
      </c>
      <c r="M5" s="51">
        <f>G5*(1+0.0021)^6</f>
        <v>1513.93617159039</v>
      </c>
      <c r="N5" s="52">
        <f>M5*0.1</f>
        <v>151.393617159039</v>
      </c>
      <c r="O5" s="53">
        <f>N5*0.8*0.9</f>
        <v>109.003404354508</v>
      </c>
    </row>
    <row r="6" ht="31.5" spans="2:15">
      <c r="B6" s="39">
        <v>4</v>
      </c>
      <c r="C6" s="39"/>
      <c r="D6" s="40" t="s">
        <v>115</v>
      </c>
      <c r="E6" s="43">
        <v>1</v>
      </c>
      <c r="F6" s="42">
        <v>31</v>
      </c>
      <c r="G6" s="43">
        <v>105</v>
      </c>
      <c r="H6" s="44">
        <f>G6*0.09</f>
        <v>9.45</v>
      </c>
      <c r="I6" s="45">
        <f>H6*0.8*0.8</f>
        <v>6.048</v>
      </c>
      <c r="J6" s="51">
        <f>G6*(1+0.0021)^3</f>
        <v>105.662890122405</v>
      </c>
      <c r="K6" s="52">
        <f>J6*0.095</f>
        <v>10.0379745616285</v>
      </c>
      <c r="L6" s="45">
        <f>K6*0.8*0.8</f>
        <v>6.42430371944223</v>
      </c>
      <c r="M6" s="51">
        <f>G6*(1+0.0021)^6</f>
        <v>106.329965228756</v>
      </c>
      <c r="N6" s="52">
        <f>M6*0.1</f>
        <v>10.6329965228756</v>
      </c>
      <c r="O6" s="53">
        <f>N6*0.8*0.9</f>
        <v>7.65575749647047</v>
      </c>
    </row>
    <row r="7" ht="15.5" spans="2:15">
      <c r="B7" s="46"/>
      <c r="C7" s="46" t="s">
        <v>33</v>
      </c>
      <c r="D7" s="46"/>
      <c r="E7" s="46"/>
      <c r="F7" s="46">
        <f t="shared" ref="F7:O7" si="0">SUM(F3:F6)</f>
        <v>1046</v>
      </c>
      <c r="G7" s="46">
        <f t="shared" si="0"/>
        <v>3375</v>
      </c>
      <c r="H7" s="47">
        <f t="shared" si="0"/>
        <v>303.75</v>
      </c>
      <c r="I7" s="47">
        <f t="shared" si="0"/>
        <v>194.4</v>
      </c>
      <c r="J7" s="47">
        <f t="shared" si="0"/>
        <v>3396.30718250587</v>
      </c>
      <c r="K7" s="47">
        <f t="shared" si="0"/>
        <v>322.649182338058</v>
      </c>
      <c r="L7" s="47">
        <f t="shared" si="0"/>
        <v>206.495476696357</v>
      </c>
      <c r="M7" s="47">
        <f t="shared" si="0"/>
        <v>3417.74888235289</v>
      </c>
      <c r="N7" s="47">
        <f t="shared" si="0"/>
        <v>341.774888235289</v>
      </c>
      <c r="O7" s="47">
        <f t="shared" si="0"/>
        <v>246.077919529408</v>
      </c>
    </row>
  </sheetData>
  <mergeCells count="1">
    <mergeCell ref="C3:C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7"/>
  <sheetViews>
    <sheetView workbookViewId="0">
      <selection activeCell="A2" sqref="A2:N7"/>
    </sheetView>
  </sheetViews>
  <sheetFormatPr defaultColWidth="9" defaultRowHeight="14" outlineLevelRow="6"/>
  <cols>
    <col min="3" max="3" width="11.7545454545455" customWidth="1"/>
    <col min="9" max="9" width="9.37272727272727"/>
    <col min="12" max="12" width="9.37272727272727"/>
    <col min="15" max="15" width="9.37272727272727"/>
  </cols>
  <sheetData>
    <row r="2" ht="42" spans="1:14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36" t="s">
        <v>5</v>
      </c>
      <c r="G2" s="37" t="s">
        <v>6</v>
      </c>
      <c r="H2" s="38" t="s">
        <v>7</v>
      </c>
      <c r="I2" s="48" t="s">
        <v>8</v>
      </c>
      <c r="J2" s="49" t="s">
        <v>9</v>
      </c>
      <c r="K2" s="38" t="s">
        <v>10</v>
      </c>
      <c r="L2" s="48" t="s">
        <v>11</v>
      </c>
      <c r="M2" s="49" t="s">
        <v>12</v>
      </c>
      <c r="N2" s="50" t="s">
        <v>13</v>
      </c>
    </row>
    <row r="3" ht="16.5" spans="1:14">
      <c r="A3" s="39">
        <v>1</v>
      </c>
      <c r="B3" s="39" t="s">
        <v>116</v>
      </c>
      <c r="C3" s="40" t="s">
        <v>117</v>
      </c>
      <c r="D3" s="43">
        <v>4</v>
      </c>
      <c r="E3" s="42">
        <v>144</v>
      </c>
      <c r="F3" s="43">
        <v>386</v>
      </c>
      <c r="G3" s="44">
        <f>F3*0.09</f>
        <v>34.74</v>
      </c>
      <c r="H3" s="45">
        <f>G3*0.8*0.8</f>
        <v>22.2336</v>
      </c>
      <c r="I3" s="51">
        <f>F3*(1+0.0021)^3</f>
        <v>388.436910354746</v>
      </c>
      <c r="J3" s="52">
        <f>I3*0.095</f>
        <v>36.9015064837009</v>
      </c>
      <c r="K3" s="45">
        <f>J3*0.8*0.8</f>
        <v>23.6169641495686</v>
      </c>
      <c r="L3" s="51">
        <f>F3*(1+0.0021)^6</f>
        <v>390.889205507619</v>
      </c>
      <c r="M3" s="52">
        <f>L3*0.1</f>
        <v>39.0889205507619</v>
      </c>
      <c r="N3" s="53">
        <f>M3*0.8*0.9</f>
        <v>28.1440227965486</v>
      </c>
    </row>
    <row r="4" ht="16.5" spans="1:14">
      <c r="A4" s="39">
        <v>2</v>
      </c>
      <c r="B4" s="39"/>
      <c r="C4" s="40" t="s">
        <v>118</v>
      </c>
      <c r="D4" s="43">
        <v>7</v>
      </c>
      <c r="E4" s="42">
        <v>307</v>
      </c>
      <c r="F4" s="43">
        <v>1042</v>
      </c>
      <c r="G4" s="44">
        <f>F4*0.09</f>
        <v>93.78</v>
      </c>
      <c r="H4" s="45">
        <f>G4*0.8*0.8</f>
        <v>60.0192</v>
      </c>
      <c r="I4" s="51">
        <f>F4*(1+0.0021)^3</f>
        <v>1048.57839530996</v>
      </c>
      <c r="J4" s="52">
        <f>I4*0.095</f>
        <v>99.6149475544462</v>
      </c>
      <c r="K4" s="45">
        <f>J4*0.8*0.8</f>
        <v>63.7535664348456</v>
      </c>
      <c r="L4" s="51">
        <f>F4*(1+0.0021)^6</f>
        <v>1055.19832160347</v>
      </c>
      <c r="M4" s="52">
        <f>L4*0.1</f>
        <v>105.519832160347</v>
      </c>
      <c r="N4" s="53">
        <f>M4*0.8*0.9</f>
        <v>75.9742791554498</v>
      </c>
    </row>
    <row r="5" ht="16.5" spans="1:14">
      <c r="A5" s="39">
        <v>3</v>
      </c>
      <c r="B5" s="39"/>
      <c r="C5" s="40" t="s">
        <v>119</v>
      </c>
      <c r="D5" s="43">
        <v>7</v>
      </c>
      <c r="E5" s="42">
        <v>910</v>
      </c>
      <c r="F5" s="43">
        <v>1935</v>
      </c>
      <c r="G5" s="44">
        <f>F5*0.09</f>
        <v>174.15</v>
      </c>
      <c r="H5" s="45">
        <f>G5*0.8*0.8</f>
        <v>111.456</v>
      </c>
      <c r="I5" s="51">
        <f>F5*(1+0.0021)^3</f>
        <v>1947.21611797003</v>
      </c>
      <c r="J5" s="52">
        <f>I5*0.095</f>
        <v>184.985531207153</v>
      </c>
      <c r="K5" s="45">
        <f>J5*0.8*0.8</f>
        <v>118.390739972578</v>
      </c>
      <c r="L5" s="51">
        <f>F5*(1+0.0021)^6</f>
        <v>1959.50935921566</v>
      </c>
      <c r="M5" s="52">
        <f>L5*0.1</f>
        <v>195.950935921566</v>
      </c>
      <c r="N5" s="53">
        <f>M5*0.8*0.9</f>
        <v>141.084673863527</v>
      </c>
    </row>
    <row r="6" ht="16.5" spans="1:14">
      <c r="A6" s="39">
        <v>4</v>
      </c>
      <c r="B6" s="39"/>
      <c r="C6" s="40" t="s">
        <v>120</v>
      </c>
      <c r="D6" s="43">
        <v>10</v>
      </c>
      <c r="E6" s="42">
        <v>656</v>
      </c>
      <c r="F6" s="43">
        <v>2701</v>
      </c>
      <c r="G6" s="44">
        <f>F6*0.09</f>
        <v>243.09</v>
      </c>
      <c r="H6" s="45">
        <f>G6*0.8*0.8</f>
        <v>155.5776</v>
      </c>
      <c r="I6" s="51">
        <f>F6*(1+0.0021)^3</f>
        <v>2718.05205924396</v>
      </c>
      <c r="J6" s="52">
        <f>I6*0.095</f>
        <v>258.214945628176</v>
      </c>
      <c r="K6" s="45">
        <f>J6*0.8*0.8</f>
        <v>165.257565202033</v>
      </c>
      <c r="L6" s="51">
        <f>F6*(1+0.0021)^6</f>
        <v>2735.21177221782</v>
      </c>
      <c r="M6" s="52">
        <f>L6*0.1</f>
        <v>273.521177221782</v>
      </c>
      <c r="N6" s="53">
        <f>M6*0.8*0.9</f>
        <v>196.935247599683</v>
      </c>
    </row>
    <row r="7" ht="15.5" spans="1:14">
      <c r="A7" s="46"/>
      <c r="B7" s="46" t="s">
        <v>33</v>
      </c>
      <c r="C7" s="46"/>
      <c r="D7" s="46"/>
      <c r="E7" s="46">
        <f t="shared" ref="E7:N7" si="0">SUM(E3:E6)</f>
        <v>2017</v>
      </c>
      <c r="F7" s="46">
        <f t="shared" si="0"/>
        <v>6064</v>
      </c>
      <c r="G7" s="47">
        <f t="shared" si="0"/>
        <v>545.76</v>
      </c>
      <c r="H7" s="47">
        <f t="shared" si="0"/>
        <v>349.2864</v>
      </c>
      <c r="I7" s="47">
        <f t="shared" si="0"/>
        <v>6102.2834828787</v>
      </c>
      <c r="J7" s="47">
        <f t="shared" si="0"/>
        <v>579.716930873476</v>
      </c>
      <c r="K7" s="47">
        <f t="shared" si="0"/>
        <v>371.018835759025</v>
      </c>
      <c r="L7" s="47">
        <f t="shared" si="0"/>
        <v>6140.80865854457</v>
      </c>
      <c r="M7" s="47">
        <f t="shared" si="0"/>
        <v>614.080865854457</v>
      </c>
      <c r="N7" s="47">
        <f t="shared" si="0"/>
        <v>442.138223415208</v>
      </c>
    </row>
  </sheetData>
  <mergeCells count="1">
    <mergeCell ref="B3:B6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O10"/>
  <sheetViews>
    <sheetView workbookViewId="0">
      <selection activeCell="B2" sqref="B2:O10"/>
    </sheetView>
  </sheetViews>
  <sheetFormatPr defaultColWidth="9" defaultRowHeight="14"/>
  <cols>
    <col min="9" max="9" width="9.37272727272727"/>
    <col min="12" max="12" width="9.37272727272727"/>
    <col min="15" max="15" width="9.37272727272727"/>
  </cols>
  <sheetData>
    <row r="2" ht="42" spans="2:15">
      <c r="B2" s="36" t="s">
        <v>0</v>
      </c>
      <c r="C2" s="36" t="s">
        <v>1</v>
      </c>
      <c r="D2" s="36" t="s">
        <v>2</v>
      </c>
      <c r="E2" s="36" t="s">
        <v>3</v>
      </c>
      <c r="F2" s="36" t="s">
        <v>4</v>
      </c>
      <c r="G2" s="36" t="s">
        <v>5</v>
      </c>
      <c r="H2" s="37" t="s">
        <v>6</v>
      </c>
      <c r="I2" s="38" t="s">
        <v>7</v>
      </c>
      <c r="J2" s="48" t="s">
        <v>8</v>
      </c>
      <c r="K2" s="49" t="s">
        <v>9</v>
      </c>
      <c r="L2" s="38" t="s">
        <v>10</v>
      </c>
      <c r="M2" s="48" t="s">
        <v>11</v>
      </c>
      <c r="N2" s="49" t="s">
        <v>12</v>
      </c>
      <c r="O2" s="50" t="s">
        <v>13</v>
      </c>
    </row>
    <row r="3" ht="17" spans="2:15">
      <c r="B3" s="39">
        <v>1</v>
      </c>
      <c r="C3" s="39" t="s">
        <v>121</v>
      </c>
      <c r="D3" s="40" t="s">
        <v>122</v>
      </c>
      <c r="E3" s="41">
        <v>14</v>
      </c>
      <c r="F3" s="42">
        <v>595</v>
      </c>
      <c r="G3" s="43">
        <v>2422</v>
      </c>
      <c r="H3" s="44">
        <f>G3*0.09</f>
        <v>217.98</v>
      </c>
      <c r="I3" s="45">
        <f>H3*0.8*0.8</f>
        <v>139.5072</v>
      </c>
      <c r="J3" s="51">
        <f>G3*(1+0.0021)^3</f>
        <v>2437.29066549014</v>
      </c>
      <c r="K3" s="52">
        <f>J3*0.095</f>
        <v>231.542613221563</v>
      </c>
      <c r="L3" s="45">
        <f>K3*0.8*0.8</f>
        <v>148.187272461801</v>
      </c>
      <c r="M3" s="51">
        <f>G3*(1+0.0021)^6</f>
        <v>2452.67786460998</v>
      </c>
      <c r="N3" s="52">
        <f>M3*0.1</f>
        <v>245.267786460998</v>
      </c>
      <c r="O3" s="53">
        <f>N3*0.8*0.9</f>
        <v>176.592806251919</v>
      </c>
    </row>
    <row r="4" ht="17" spans="2:15">
      <c r="B4" s="39">
        <v>2</v>
      </c>
      <c r="C4" s="39"/>
      <c r="D4" s="40" t="s">
        <v>123</v>
      </c>
      <c r="E4" s="41">
        <v>8</v>
      </c>
      <c r="F4" s="42">
        <v>351</v>
      </c>
      <c r="G4" s="43">
        <v>1273</v>
      </c>
      <c r="H4" s="44">
        <f t="shared" ref="H4:H9" si="0">G4*0.09</f>
        <v>114.57</v>
      </c>
      <c r="I4" s="45">
        <f t="shared" ref="I4:I18" si="1">H4*0.8*0.8</f>
        <v>73.3248</v>
      </c>
      <c r="J4" s="51">
        <f t="shared" ref="J4:J18" si="2">G4*(1+0.0021)^3</f>
        <v>1281.03675357925</v>
      </c>
      <c r="K4" s="52">
        <f t="shared" ref="K4:K9" si="3">J4*0.095</f>
        <v>121.698491590029</v>
      </c>
      <c r="L4" s="45">
        <f t="shared" ref="L4:L18" si="4">K4*0.8*0.8</f>
        <v>77.8870346176184</v>
      </c>
      <c r="M4" s="51">
        <f t="shared" ref="M4:M18" si="5">G4*(1+0.0021)^6</f>
        <v>1289.12424510673</v>
      </c>
      <c r="N4" s="52">
        <f t="shared" ref="N4:N18" si="6">M4*0.1</f>
        <v>128.912424510673</v>
      </c>
      <c r="O4" s="53">
        <f t="shared" ref="O4:O18" si="7">N4*0.8*0.9</f>
        <v>92.8169456476848</v>
      </c>
    </row>
    <row r="5" ht="17" spans="2:15">
      <c r="B5" s="39">
        <v>3</v>
      </c>
      <c r="C5" s="39"/>
      <c r="D5" s="40" t="s">
        <v>124</v>
      </c>
      <c r="E5" s="41">
        <v>7</v>
      </c>
      <c r="F5" s="42">
        <v>263</v>
      </c>
      <c r="G5" s="43">
        <v>1240</v>
      </c>
      <c r="H5" s="44">
        <f t="shared" si="0"/>
        <v>111.6</v>
      </c>
      <c r="I5" s="45">
        <f t="shared" si="1"/>
        <v>71.424</v>
      </c>
      <c r="J5" s="51">
        <f t="shared" si="2"/>
        <v>1247.82841668364</v>
      </c>
      <c r="K5" s="52">
        <f t="shared" si="3"/>
        <v>118.543699584946</v>
      </c>
      <c r="L5" s="45">
        <f t="shared" si="4"/>
        <v>75.8679677343653</v>
      </c>
      <c r="M5" s="51">
        <f t="shared" si="5"/>
        <v>1255.70625603484</v>
      </c>
      <c r="N5" s="52">
        <f t="shared" si="6"/>
        <v>125.570625603484</v>
      </c>
      <c r="O5" s="53">
        <f t="shared" si="7"/>
        <v>90.4108504345084</v>
      </c>
    </row>
    <row r="6" ht="17" spans="2:15">
      <c r="B6" s="39">
        <v>4</v>
      </c>
      <c r="C6" s="39"/>
      <c r="D6" s="40" t="s">
        <v>125</v>
      </c>
      <c r="E6" s="41">
        <v>10</v>
      </c>
      <c r="F6" s="42">
        <v>720</v>
      </c>
      <c r="G6" s="43">
        <v>2883</v>
      </c>
      <c r="H6" s="44">
        <f t="shared" si="0"/>
        <v>259.47</v>
      </c>
      <c r="I6" s="45">
        <f t="shared" si="1"/>
        <v>166.0608</v>
      </c>
      <c r="J6" s="51">
        <f t="shared" si="2"/>
        <v>2901.20106878946</v>
      </c>
      <c r="K6" s="52">
        <f t="shared" si="3"/>
        <v>275.614101534999</v>
      </c>
      <c r="L6" s="45">
        <f t="shared" si="4"/>
        <v>176.393024982399</v>
      </c>
      <c r="M6" s="51">
        <f t="shared" si="5"/>
        <v>2919.517045281</v>
      </c>
      <c r="N6" s="52">
        <f t="shared" si="6"/>
        <v>291.9517045281</v>
      </c>
      <c r="O6" s="53">
        <f t="shared" si="7"/>
        <v>210.205227260232</v>
      </c>
    </row>
    <row r="7" ht="31.5" spans="2:15">
      <c r="B7" s="39">
        <v>5</v>
      </c>
      <c r="C7" s="39"/>
      <c r="D7" s="40" t="s">
        <v>126</v>
      </c>
      <c r="E7" s="41">
        <v>8</v>
      </c>
      <c r="F7" s="42">
        <v>517</v>
      </c>
      <c r="G7" s="43">
        <v>2005</v>
      </c>
      <c r="H7" s="44">
        <f t="shared" si="0"/>
        <v>180.45</v>
      </c>
      <c r="I7" s="45">
        <f t="shared" si="1"/>
        <v>115.488</v>
      </c>
      <c r="J7" s="51">
        <f t="shared" si="2"/>
        <v>2017.6580447183</v>
      </c>
      <c r="K7" s="52">
        <f t="shared" si="3"/>
        <v>191.677514248239</v>
      </c>
      <c r="L7" s="45">
        <f t="shared" si="4"/>
        <v>122.673609118873</v>
      </c>
      <c r="M7" s="51">
        <f t="shared" si="5"/>
        <v>2030.39600270149</v>
      </c>
      <c r="N7" s="52">
        <f t="shared" si="6"/>
        <v>203.039600270149</v>
      </c>
      <c r="O7" s="53">
        <f t="shared" si="7"/>
        <v>146.188512194507</v>
      </c>
    </row>
    <row r="8" ht="31.5" spans="2:15">
      <c r="B8" s="39">
        <v>6</v>
      </c>
      <c r="C8" s="39"/>
      <c r="D8" s="40" t="s">
        <v>127</v>
      </c>
      <c r="E8" s="43">
        <v>5</v>
      </c>
      <c r="F8" s="43">
        <v>200</v>
      </c>
      <c r="G8" s="43">
        <v>500</v>
      </c>
      <c r="H8" s="44">
        <f t="shared" si="0"/>
        <v>45</v>
      </c>
      <c r="I8" s="45">
        <f t="shared" si="1"/>
        <v>28.8</v>
      </c>
      <c r="J8" s="51">
        <f t="shared" si="2"/>
        <v>503.1566196305</v>
      </c>
      <c r="K8" s="52">
        <f t="shared" si="3"/>
        <v>47.7998788648975</v>
      </c>
      <c r="L8" s="45">
        <f t="shared" si="4"/>
        <v>30.5919224735344</v>
      </c>
      <c r="M8" s="51">
        <f t="shared" si="5"/>
        <v>506.333167755983</v>
      </c>
      <c r="N8" s="52">
        <f t="shared" si="6"/>
        <v>50.6333167755983</v>
      </c>
      <c r="O8" s="53">
        <f t="shared" si="7"/>
        <v>36.4559880784308</v>
      </c>
    </row>
    <row r="9" ht="31.5" spans="2:15">
      <c r="B9" s="39">
        <v>7</v>
      </c>
      <c r="C9" s="39"/>
      <c r="D9" s="40" t="s">
        <v>128</v>
      </c>
      <c r="E9" s="43">
        <v>6</v>
      </c>
      <c r="F9" s="43">
        <v>179</v>
      </c>
      <c r="G9" s="43">
        <v>431</v>
      </c>
      <c r="H9" s="44">
        <f t="shared" si="0"/>
        <v>38.79</v>
      </c>
      <c r="I9" s="45">
        <f t="shared" si="1"/>
        <v>24.8256</v>
      </c>
      <c r="J9" s="51">
        <f t="shared" si="2"/>
        <v>433.721006121491</v>
      </c>
      <c r="K9" s="52">
        <f t="shared" si="3"/>
        <v>41.2034955815416</v>
      </c>
      <c r="L9" s="45">
        <f t="shared" si="4"/>
        <v>26.3702371721867</v>
      </c>
      <c r="M9" s="51">
        <f t="shared" si="5"/>
        <v>436.459190605658</v>
      </c>
      <c r="N9" s="52">
        <f t="shared" si="6"/>
        <v>43.6459190605658</v>
      </c>
      <c r="O9" s="53">
        <f t="shared" si="7"/>
        <v>31.4250617236073</v>
      </c>
    </row>
    <row r="10" ht="15.5" spans="2:15">
      <c r="B10" s="46"/>
      <c r="C10" s="46" t="s">
        <v>33</v>
      </c>
      <c r="D10" s="46"/>
      <c r="E10" s="46"/>
      <c r="F10" s="46">
        <f t="shared" ref="F10:O10" si="8">SUM(F3:F9)</f>
        <v>2825</v>
      </c>
      <c r="G10" s="46">
        <f t="shared" si="8"/>
        <v>10754</v>
      </c>
      <c r="H10" s="47">
        <f t="shared" si="8"/>
        <v>967.86</v>
      </c>
      <c r="I10" s="47">
        <f t="shared" si="8"/>
        <v>619.4304</v>
      </c>
      <c r="J10" s="47">
        <f t="shared" si="8"/>
        <v>10821.8925750128</v>
      </c>
      <c r="K10" s="47">
        <f t="shared" si="8"/>
        <v>1028.07979462621</v>
      </c>
      <c r="L10" s="47">
        <f t="shared" si="8"/>
        <v>657.971068560777</v>
      </c>
      <c r="M10" s="47">
        <f t="shared" si="8"/>
        <v>10890.2137720957</v>
      </c>
      <c r="N10" s="47">
        <f t="shared" si="8"/>
        <v>1089.02137720957</v>
      </c>
      <c r="O10" s="47">
        <f t="shared" si="8"/>
        <v>784.095391590889</v>
      </c>
    </row>
  </sheetData>
  <mergeCells count="1">
    <mergeCell ref="C3:C9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7"/>
  <sheetViews>
    <sheetView workbookViewId="0">
      <selection activeCell="K18" sqref="K18"/>
    </sheetView>
  </sheetViews>
  <sheetFormatPr defaultColWidth="9" defaultRowHeight="14" outlineLevelRow="6"/>
  <sheetData>
    <row r="2" ht="42" spans="1:14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36" t="s">
        <v>5</v>
      </c>
      <c r="G2" s="37" t="s">
        <v>6</v>
      </c>
      <c r="H2" s="38" t="s">
        <v>7</v>
      </c>
      <c r="I2" s="48" t="s">
        <v>8</v>
      </c>
      <c r="J2" s="49" t="s">
        <v>9</v>
      </c>
      <c r="K2" s="38" t="s">
        <v>10</v>
      </c>
      <c r="L2" s="48" t="s">
        <v>11</v>
      </c>
      <c r="M2" s="49" t="s">
        <v>12</v>
      </c>
      <c r="N2" s="50" t="s">
        <v>13</v>
      </c>
    </row>
    <row r="3" ht="17" spans="1:14">
      <c r="A3" s="39">
        <v>1</v>
      </c>
      <c r="B3" s="39" t="s">
        <v>129</v>
      </c>
      <c r="C3" s="40" t="s">
        <v>130</v>
      </c>
      <c r="D3" s="41">
        <v>7</v>
      </c>
      <c r="E3" s="42">
        <v>467</v>
      </c>
      <c r="F3" s="43">
        <v>1783</v>
      </c>
      <c r="G3" s="44">
        <f>F3*0.09</f>
        <v>160.47</v>
      </c>
      <c r="H3" s="45">
        <f>G3*0.8*0.8</f>
        <v>102.7008</v>
      </c>
      <c r="I3" s="51">
        <f>F3*(1+0.0021)^3</f>
        <v>1794.25650560236</v>
      </c>
      <c r="J3" s="52">
        <f>I3*0.095</f>
        <v>170.454368032224</v>
      </c>
      <c r="K3" s="45">
        <f>J3*0.8*0.8</f>
        <v>109.090795540624</v>
      </c>
      <c r="L3" s="51">
        <f>F3*(1+0.0021)^6</f>
        <v>1805.58407621784</v>
      </c>
      <c r="M3" s="52">
        <f>L3*0.1</f>
        <v>180.558407621784</v>
      </c>
      <c r="N3" s="53">
        <f>M3*0.8*0.9</f>
        <v>130.002053487684</v>
      </c>
    </row>
    <row r="4" ht="31.5" spans="1:14">
      <c r="A4" s="39">
        <v>2</v>
      </c>
      <c r="B4" s="39"/>
      <c r="C4" s="40" t="s">
        <v>131</v>
      </c>
      <c r="D4" s="43">
        <v>5</v>
      </c>
      <c r="E4" s="42">
        <v>146</v>
      </c>
      <c r="F4" s="43">
        <v>243</v>
      </c>
      <c r="G4" s="44">
        <f>F4*0.09</f>
        <v>21.87</v>
      </c>
      <c r="H4" s="45">
        <f>G4*0.8*0.8</f>
        <v>13.9968</v>
      </c>
      <c r="I4" s="51">
        <f>F4*(1+0.0021)^3</f>
        <v>244.534117140423</v>
      </c>
      <c r="J4" s="52">
        <f>I4*0.095</f>
        <v>23.2307411283402</v>
      </c>
      <c r="K4" s="45">
        <f>J4*0.8*0.8</f>
        <v>14.8676743221377</v>
      </c>
      <c r="L4" s="51">
        <f>F4*(1+0.0021)^6</f>
        <v>246.077919529408</v>
      </c>
      <c r="M4" s="52">
        <f>L4*0.1</f>
        <v>24.6077919529408</v>
      </c>
      <c r="N4" s="53">
        <f>M4*0.8*0.9</f>
        <v>17.7176102061174</v>
      </c>
    </row>
    <row r="5" ht="31.5" spans="1:14">
      <c r="A5" s="39">
        <v>3</v>
      </c>
      <c r="B5" s="39"/>
      <c r="C5" s="40" t="s">
        <v>132</v>
      </c>
      <c r="D5" s="43">
        <v>5</v>
      </c>
      <c r="E5" s="42">
        <v>246</v>
      </c>
      <c r="F5" s="43">
        <v>464</v>
      </c>
      <c r="G5" s="44">
        <f>F5*0.09</f>
        <v>41.76</v>
      </c>
      <c r="H5" s="45">
        <f>G5*0.8*0.8</f>
        <v>26.7264</v>
      </c>
      <c r="I5" s="51">
        <f>F5*(1+0.0021)^3</f>
        <v>466.929343017104</v>
      </c>
      <c r="J5" s="52">
        <f>I5*0.095</f>
        <v>44.3582875866249</v>
      </c>
      <c r="K5" s="45">
        <f>J5*0.8*0.8</f>
        <v>28.3893040554399</v>
      </c>
      <c r="L5" s="51">
        <f>F5*(1+0.0021)^6</f>
        <v>469.877179677552</v>
      </c>
      <c r="M5" s="52">
        <f>L5*0.1</f>
        <v>46.9877179677553</v>
      </c>
      <c r="N5" s="53">
        <f>M5*0.8*0.9</f>
        <v>33.8311569367838</v>
      </c>
    </row>
    <row r="6" ht="31.5" spans="1:14">
      <c r="A6" s="39">
        <v>4</v>
      </c>
      <c r="B6" s="39"/>
      <c r="C6" s="40" t="s">
        <v>133</v>
      </c>
      <c r="D6" s="43">
        <v>6</v>
      </c>
      <c r="E6" s="42">
        <v>391</v>
      </c>
      <c r="F6" s="43">
        <v>978</v>
      </c>
      <c r="G6" s="44">
        <f>F6*0.09</f>
        <v>88.02</v>
      </c>
      <c r="H6" s="45">
        <f>G6*0.8*0.8</f>
        <v>56.3328</v>
      </c>
      <c r="I6" s="51">
        <f>F6*(1+0.0021)^3</f>
        <v>984.174347997258</v>
      </c>
      <c r="J6" s="52">
        <f>I6*0.095</f>
        <v>93.4965630597395</v>
      </c>
      <c r="K6" s="45">
        <f>J6*0.8*0.8</f>
        <v>59.8378003582333</v>
      </c>
      <c r="L6" s="51">
        <f>F6*(1+0.0021)^6</f>
        <v>990.387676130703</v>
      </c>
      <c r="M6" s="52">
        <f>L6*0.1</f>
        <v>99.0387676130703</v>
      </c>
      <c r="N6" s="53">
        <f>M6*0.8*0.9</f>
        <v>71.3079126814106</v>
      </c>
    </row>
    <row r="7" ht="15.5" spans="1:14">
      <c r="A7" s="46"/>
      <c r="B7" s="46" t="s">
        <v>33</v>
      </c>
      <c r="C7" s="46"/>
      <c r="D7" s="46"/>
      <c r="E7" s="46">
        <f t="shared" ref="E7:N7" si="0">SUM(E3:E6)</f>
        <v>1250</v>
      </c>
      <c r="F7" s="46">
        <f t="shared" si="0"/>
        <v>3468</v>
      </c>
      <c r="G7" s="47">
        <f t="shared" si="0"/>
        <v>312.12</v>
      </c>
      <c r="H7" s="47">
        <f t="shared" si="0"/>
        <v>199.7568</v>
      </c>
      <c r="I7" s="47">
        <f t="shared" si="0"/>
        <v>3489.89431375714</v>
      </c>
      <c r="J7" s="47">
        <f t="shared" si="0"/>
        <v>331.539959806929</v>
      </c>
      <c r="K7" s="47">
        <f t="shared" si="0"/>
        <v>212.185574276434</v>
      </c>
      <c r="L7" s="47">
        <f t="shared" si="0"/>
        <v>3511.9268515555</v>
      </c>
      <c r="M7" s="47">
        <f t="shared" si="0"/>
        <v>351.19268515555</v>
      </c>
      <c r="N7" s="47">
        <f t="shared" si="0"/>
        <v>252.858733311996</v>
      </c>
    </row>
  </sheetData>
  <mergeCells count="1">
    <mergeCell ref="B3:B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15"/>
  <sheetViews>
    <sheetView workbookViewId="0">
      <selection activeCell="J21" sqref="J21"/>
    </sheetView>
  </sheetViews>
  <sheetFormatPr defaultColWidth="9" defaultRowHeight="14"/>
  <sheetData>
    <row r="2" ht="42" spans="2:11">
      <c r="B2" s="26" t="s">
        <v>0</v>
      </c>
      <c r="C2" s="26" t="s">
        <v>1</v>
      </c>
      <c r="D2" s="26" t="s">
        <v>2</v>
      </c>
      <c r="E2" s="26" t="s">
        <v>134</v>
      </c>
      <c r="F2" s="26" t="s">
        <v>135</v>
      </c>
      <c r="G2" s="34" t="s">
        <v>136</v>
      </c>
      <c r="H2" s="35" t="s">
        <v>8</v>
      </c>
      <c r="I2" s="27" t="s">
        <v>9</v>
      </c>
      <c r="J2" s="35" t="s">
        <v>11</v>
      </c>
      <c r="K2" s="27" t="s">
        <v>12</v>
      </c>
    </row>
    <row r="3" spans="2:11">
      <c r="B3" s="28">
        <v>1</v>
      </c>
      <c r="C3" s="29" t="s">
        <v>14</v>
      </c>
      <c r="D3" s="30">
        <v>18</v>
      </c>
      <c r="E3" s="30">
        <v>11534</v>
      </c>
      <c r="F3" s="30">
        <v>43634</v>
      </c>
      <c r="G3" s="30">
        <v>3491</v>
      </c>
      <c r="H3" s="30">
        <v>43909</v>
      </c>
      <c r="I3" s="30">
        <v>3952</v>
      </c>
      <c r="J3" s="30">
        <v>44187</v>
      </c>
      <c r="K3" s="30">
        <v>4419</v>
      </c>
    </row>
    <row r="4" ht="15" spans="2:11">
      <c r="B4" s="28">
        <v>2</v>
      </c>
      <c r="C4" s="29" t="s">
        <v>137</v>
      </c>
      <c r="D4" s="30">
        <v>11</v>
      </c>
      <c r="E4" s="30">
        <v>6479</v>
      </c>
      <c r="F4" s="30">
        <v>22907</v>
      </c>
      <c r="G4" s="30">
        <v>1833</v>
      </c>
      <c r="H4" s="30">
        <v>23052</v>
      </c>
      <c r="I4" s="30">
        <v>2075</v>
      </c>
      <c r="J4" s="30">
        <v>23197</v>
      </c>
      <c r="K4" s="30">
        <v>2320</v>
      </c>
    </row>
    <row r="5" ht="15" spans="2:11">
      <c r="B5" s="28">
        <v>3</v>
      </c>
      <c r="C5" s="31" t="s">
        <v>138</v>
      </c>
      <c r="D5" s="30">
        <v>11</v>
      </c>
      <c r="E5" s="30">
        <v>5977</v>
      </c>
      <c r="F5" s="30">
        <v>20089</v>
      </c>
      <c r="G5" s="30">
        <v>1607</v>
      </c>
      <c r="H5" s="30">
        <v>20216</v>
      </c>
      <c r="I5" s="30">
        <v>1819</v>
      </c>
      <c r="J5" s="30">
        <v>20343</v>
      </c>
      <c r="K5" s="30">
        <v>2034</v>
      </c>
    </row>
    <row r="6" ht="15" spans="2:11">
      <c r="B6" s="28">
        <v>4</v>
      </c>
      <c r="C6" s="29" t="s">
        <v>139</v>
      </c>
      <c r="D6" s="30">
        <v>12</v>
      </c>
      <c r="E6" s="30">
        <v>5220</v>
      </c>
      <c r="F6" s="30">
        <v>18181</v>
      </c>
      <c r="G6" s="30">
        <v>1454</v>
      </c>
      <c r="H6" s="30">
        <v>18296</v>
      </c>
      <c r="I6" s="30">
        <v>1647</v>
      </c>
      <c r="J6" s="30">
        <v>18411</v>
      </c>
      <c r="K6" s="30">
        <v>1841</v>
      </c>
    </row>
    <row r="7" ht="15" spans="2:11">
      <c r="B7" s="28">
        <v>5</v>
      </c>
      <c r="C7" s="29" t="s">
        <v>140</v>
      </c>
      <c r="D7" s="30">
        <v>7</v>
      </c>
      <c r="E7" s="30">
        <v>2567</v>
      </c>
      <c r="F7" s="30">
        <v>8145</v>
      </c>
      <c r="G7" s="30">
        <v>570</v>
      </c>
      <c r="H7" s="30">
        <v>8196</v>
      </c>
      <c r="I7" s="30">
        <v>656</v>
      </c>
      <c r="J7" s="30">
        <v>825</v>
      </c>
      <c r="K7" s="30">
        <v>594</v>
      </c>
    </row>
    <row r="8" ht="15" spans="2:11">
      <c r="B8" s="28">
        <v>6</v>
      </c>
      <c r="C8" s="29" t="s">
        <v>141</v>
      </c>
      <c r="D8" s="30">
        <v>13</v>
      </c>
      <c r="E8" s="30">
        <v>4317</v>
      </c>
      <c r="F8" s="30">
        <v>16630</v>
      </c>
      <c r="G8" s="30">
        <v>1164</v>
      </c>
      <c r="H8" s="30">
        <v>16529</v>
      </c>
      <c r="I8" s="30">
        <v>1339</v>
      </c>
      <c r="J8" s="30">
        <v>16633</v>
      </c>
      <c r="K8" s="30">
        <v>1663</v>
      </c>
    </row>
    <row r="9" ht="15" spans="2:11">
      <c r="B9" s="28">
        <v>7</v>
      </c>
      <c r="C9" s="29" t="s">
        <v>142</v>
      </c>
      <c r="D9" s="30">
        <v>9</v>
      </c>
      <c r="E9" s="30">
        <v>1591</v>
      </c>
      <c r="F9" s="30">
        <v>6080</v>
      </c>
      <c r="G9" s="30">
        <v>426</v>
      </c>
      <c r="H9" s="30">
        <v>6118</v>
      </c>
      <c r="I9" s="30">
        <v>489</v>
      </c>
      <c r="J9" s="30">
        <v>6157</v>
      </c>
      <c r="K9" s="30">
        <v>616</v>
      </c>
    </row>
    <row r="10" ht="15" spans="2:11">
      <c r="B10" s="28">
        <v>8</v>
      </c>
      <c r="C10" s="29" t="s">
        <v>103</v>
      </c>
      <c r="D10" s="30">
        <v>7</v>
      </c>
      <c r="E10" s="30">
        <v>1952</v>
      </c>
      <c r="F10" s="30">
        <v>7105</v>
      </c>
      <c r="G10" s="30">
        <v>639</v>
      </c>
      <c r="H10" s="30">
        <v>7150</v>
      </c>
      <c r="I10" s="30">
        <v>679</v>
      </c>
      <c r="J10" s="30">
        <v>7195</v>
      </c>
      <c r="K10" s="30">
        <v>719</v>
      </c>
    </row>
    <row r="11" ht="15" spans="2:11">
      <c r="B11" s="28">
        <v>9</v>
      </c>
      <c r="C11" s="29" t="s">
        <v>111</v>
      </c>
      <c r="D11" s="30">
        <v>4</v>
      </c>
      <c r="E11" s="30">
        <v>1046</v>
      </c>
      <c r="F11" s="30">
        <v>3375</v>
      </c>
      <c r="G11" s="30">
        <v>304</v>
      </c>
      <c r="H11" s="30">
        <v>3396</v>
      </c>
      <c r="I11" s="30">
        <v>323</v>
      </c>
      <c r="J11" s="30">
        <v>3418</v>
      </c>
      <c r="K11" s="30">
        <v>342</v>
      </c>
    </row>
    <row r="12" ht="15" spans="2:11">
      <c r="B12" s="28">
        <v>10</v>
      </c>
      <c r="C12" s="29" t="s">
        <v>116</v>
      </c>
      <c r="D12" s="30">
        <v>4</v>
      </c>
      <c r="E12" s="30">
        <v>2017</v>
      </c>
      <c r="F12" s="30">
        <v>6064</v>
      </c>
      <c r="G12" s="30">
        <v>546</v>
      </c>
      <c r="H12" s="30">
        <v>6102</v>
      </c>
      <c r="I12" s="30">
        <v>580</v>
      </c>
      <c r="J12" s="30">
        <v>6141</v>
      </c>
      <c r="K12" s="30">
        <v>614</v>
      </c>
    </row>
    <row r="13" ht="15" spans="2:11">
      <c r="B13" s="28">
        <v>11</v>
      </c>
      <c r="C13" s="29" t="s">
        <v>121</v>
      </c>
      <c r="D13" s="30">
        <v>7</v>
      </c>
      <c r="E13" s="30">
        <v>2825</v>
      </c>
      <c r="F13" s="30">
        <v>10754</v>
      </c>
      <c r="G13" s="30">
        <v>968</v>
      </c>
      <c r="H13" s="30">
        <v>10822</v>
      </c>
      <c r="I13" s="30">
        <v>1028</v>
      </c>
      <c r="J13" s="30">
        <v>10890</v>
      </c>
      <c r="K13" s="30">
        <v>1089</v>
      </c>
    </row>
    <row r="14" ht="15" spans="2:11">
      <c r="B14" s="28">
        <v>12</v>
      </c>
      <c r="C14" s="29" t="s">
        <v>129</v>
      </c>
      <c r="D14" s="30">
        <v>4</v>
      </c>
      <c r="E14" s="30">
        <v>1250</v>
      </c>
      <c r="F14" s="30">
        <v>3468</v>
      </c>
      <c r="G14" s="30">
        <v>312</v>
      </c>
      <c r="H14" s="30">
        <v>3490</v>
      </c>
      <c r="I14" s="30">
        <v>332</v>
      </c>
      <c r="J14" s="30">
        <v>3512</v>
      </c>
      <c r="K14" s="30">
        <v>351</v>
      </c>
    </row>
    <row r="15" ht="15" spans="2:11">
      <c r="B15" s="28" t="s">
        <v>33</v>
      </c>
      <c r="C15" s="28"/>
      <c r="D15" s="29">
        <f>SUM(D3:D14)</f>
        <v>107</v>
      </c>
      <c r="E15" s="29">
        <f t="shared" ref="E15:K15" si="0">SUM(E3:E14)</f>
        <v>46775</v>
      </c>
      <c r="F15" s="29">
        <f t="shared" si="0"/>
        <v>166432</v>
      </c>
      <c r="G15" s="29">
        <f t="shared" si="0"/>
        <v>13314</v>
      </c>
      <c r="H15" s="29">
        <f t="shared" si="0"/>
        <v>167276</v>
      </c>
      <c r="I15" s="29">
        <f t="shared" si="0"/>
        <v>14919</v>
      </c>
      <c r="J15" s="29">
        <f t="shared" si="0"/>
        <v>160909</v>
      </c>
      <c r="K15" s="29">
        <f t="shared" si="0"/>
        <v>16602</v>
      </c>
    </row>
  </sheetData>
  <mergeCells count="1">
    <mergeCell ref="B15:C15"/>
  </mergeCells>
  <pageMargins left="0.75" right="0.75" top="1" bottom="1" header="0.5" footer="0.5"/>
  <pageSetup paperSize="9" orientation="portrait" horizontalDpi="300" verticalDpi="3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15"/>
  <sheetViews>
    <sheetView workbookViewId="0">
      <selection activeCell="B2" sqref="B2:K15"/>
    </sheetView>
  </sheetViews>
  <sheetFormatPr defaultColWidth="9" defaultRowHeight="14"/>
  <cols>
    <col min="7" max="7" width="11.1272727272727" customWidth="1"/>
    <col min="8" max="8" width="10.9090909090909"/>
    <col min="9" max="9" width="12" customWidth="1"/>
    <col min="10" max="10" width="13.1272727272727"/>
    <col min="11" max="11" width="13.0909090909091"/>
  </cols>
  <sheetData>
    <row r="2" ht="42" spans="2:11">
      <c r="B2" s="26" t="s">
        <v>0</v>
      </c>
      <c r="C2" s="26" t="s">
        <v>1</v>
      </c>
      <c r="D2" s="26" t="s">
        <v>2</v>
      </c>
      <c r="E2" s="26" t="s">
        <v>134</v>
      </c>
      <c r="F2" s="26" t="s">
        <v>135</v>
      </c>
      <c r="G2" s="27" t="s">
        <v>7</v>
      </c>
      <c r="H2" s="27" t="s">
        <v>9</v>
      </c>
      <c r="I2" s="32" t="s">
        <v>143</v>
      </c>
      <c r="J2" s="27" t="s">
        <v>12</v>
      </c>
      <c r="K2" s="32" t="s">
        <v>144</v>
      </c>
    </row>
    <row r="3" spans="2:11">
      <c r="B3" s="28">
        <v>1</v>
      </c>
      <c r="C3" s="29" t="s">
        <v>14</v>
      </c>
      <c r="D3" s="30">
        <v>18</v>
      </c>
      <c r="E3" s="30">
        <v>11534</v>
      </c>
      <c r="F3" s="30">
        <v>43634</v>
      </c>
      <c r="G3" s="30">
        <v>2234</v>
      </c>
      <c r="H3" s="30">
        <v>3952</v>
      </c>
      <c r="I3" s="30">
        <v>2529</v>
      </c>
      <c r="J3" s="30">
        <v>4419</v>
      </c>
      <c r="K3" s="30">
        <v>3181</v>
      </c>
    </row>
    <row r="4" ht="15" spans="2:11">
      <c r="B4" s="28">
        <v>2</v>
      </c>
      <c r="C4" s="29" t="s">
        <v>137</v>
      </c>
      <c r="D4" s="30">
        <v>11</v>
      </c>
      <c r="E4" s="30">
        <v>6479</v>
      </c>
      <c r="F4" s="30">
        <v>22907</v>
      </c>
      <c r="G4" s="30">
        <v>1173</v>
      </c>
      <c r="H4" s="30">
        <v>2075</v>
      </c>
      <c r="I4" s="30">
        <v>1328</v>
      </c>
      <c r="J4" s="30">
        <v>2320</v>
      </c>
      <c r="K4" s="33">
        <v>1670</v>
      </c>
    </row>
    <row r="5" ht="15" spans="2:11">
      <c r="B5" s="28">
        <v>3</v>
      </c>
      <c r="C5" s="31" t="s">
        <v>138</v>
      </c>
      <c r="D5" s="30">
        <v>11</v>
      </c>
      <c r="E5" s="30">
        <v>5977</v>
      </c>
      <c r="F5" s="30">
        <v>20089</v>
      </c>
      <c r="G5" s="30">
        <v>1029</v>
      </c>
      <c r="H5" s="30">
        <v>1819</v>
      </c>
      <c r="I5" s="30">
        <v>1164</v>
      </c>
      <c r="J5" s="30">
        <v>2034</v>
      </c>
      <c r="K5" s="33">
        <v>1465</v>
      </c>
    </row>
    <row r="6" ht="15" spans="2:11">
      <c r="B6" s="28">
        <v>4</v>
      </c>
      <c r="C6" s="29" t="s">
        <v>139</v>
      </c>
      <c r="D6" s="30">
        <v>12</v>
      </c>
      <c r="E6" s="30">
        <v>5220</v>
      </c>
      <c r="F6" s="30">
        <v>18181</v>
      </c>
      <c r="G6" s="30">
        <v>931</v>
      </c>
      <c r="H6" s="30">
        <v>1647</v>
      </c>
      <c r="I6" s="30">
        <v>1054</v>
      </c>
      <c r="J6" s="30">
        <v>1841</v>
      </c>
      <c r="K6" s="33">
        <v>1326</v>
      </c>
    </row>
    <row r="7" ht="15" spans="2:11">
      <c r="B7" s="28">
        <v>5</v>
      </c>
      <c r="C7" s="29" t="s">
        <v>140</v>
      </c>
      <c r="D7" s="30">
        <v>7</v>
      </c>
      <c r="E7" s="30">
        <v>2567</v>
      </c>
      <c r="F7" s="30">
        <v>8145</v>
      </c>
      <c r="G7" s="30">
        <v>365</v>
      </c>
      <c r="H7" s="30">
        <v>656</v>
      </c>
      <c r="I7" s="30">
        <v>420</v>
      </c>
      <c r="J7" s="30">
        <v>594</v>
      </c>
      <c r="K7" s="33">
        <v>594</v>
      </c>
    </row>
    <row r="8" ht="15" spans="2:11">
      <c r="B8" s="28">
        <v>6</v>
      </c>
      <c r="C8" s="29" t="s">
        <v>141</v>
      </c>
      <c r="D8" s="30">
        <v>13</v>
      </c>
      <c r="E8" s="30">
        <v>4317</v>
      </c>
      <c r="F8" s="30">
        <v>16630</v>
      </c>
      <c r="G8" s="30">
        <v>745</v>
      </c>
      <c r="H8" s="30">
        <v>1339</v>
      </c>
      <c r="I8" s="30">
        <v>857</v>
      </c>
      <c r="J8" s="30">
        <v>1663</v>
      </c>
      <c r="K8" s="33">
        <v>1213</v>
      </c>
    </row>
    <row r="9" ht="15" spans="2:11">
      <c r="B9" s="28">
        <v>7</v>
      </c>
      <c r="C9" s="29" t="s">
        <v>142</v>
      </c>
      <c r="D9" s="30">
        <v>9</v>
      </c>
      <c r="E9" s="30">
        <v>1591</v>
      </c>
      <c r="F9" s="30">
        <v>6080</v>
      </c>
      <c r="G9" s="30">
        <v>272</v>
      </c>
      <c r="H9" s="30">
        <v>489</v>
      </c>
      <c r="I9" s="30">
        <v>313</v>
      </c>
      <c r="J9" s="30">
        <v>616</v>
      </c>
      <c r="K9" s="33">
        <v>443</v>
      </c>
    </row>
    <row r="10" ht="15" spans="2:11">
      <c r="B10" s="28">
        <v>8</v>
      </c>
      <c r="C10" s="29" t="s">
        <v>103</v>
      </c>
      <c r="D10" s="30">
        <v>7</v>
      </c>
      <c r="E10" s="30">
        <v>1952</v>
      </c>
      <c r="F10" s="30">
        <v>7105</v>
      </c>
      <c r="G10" s="30">
        <v>409</v>
      </c>
      <c r="H10" s="30">
        <v>679</v>
      </c>
      <c r="I10" s="30">
        <v>435</v>
      </c>
      <c r="J10" s="30">
        <v>719</v>
      </c>
      <c r="K10" s="33">
        <v>518</v>
      </c>
    </row>
    <row r="11" ht="15" spans="2:11">
      <c r="B11" s="28">
        <v>9</v>
      </c>
      <c r="C11" s="29" t="s">
        <v>111</v>
      </c>
      <c r="D11" s="30">
        <v>4</v>
      </c>
      <c r="E11" s="30">
        <v>1046</v>
      </c>
      <c r="F11" s="30">
        <v>3375</v>
      </c>
      <c r="G11" s="30">
        <v>194</v>
      </c>
      <c r="H11" s="30">
        <v>323</v>
      </c>
      <c r="I11" s="30">
        <v>206</v>
      </c>
      <c r="J11" s="30">
        <v>342</v>
      </c>
      <c r="K11" s="33">
        <v>246</v>
      </c>
    </row>
    <row r="12" ht="15" spans="2:11">
      <c r="B12" s="28">
        <v>10</v>
      </c>
      <c r="C12" s="29" t="s">
        <v>116</v>
      </c>
      <c r="D12" s="30">
        <v>4</v>
      </c>
      <c r="E12" s="30">
        <v>2017</v>
      </c>
      <c r="F12" s="30">
        <v>6064</v>
      </c>
      <c r="G12" s="30">
        <v>349</v>
      </c>
      <c r="H12" s="30">
        <v>580</v>
      </c>
      <c r="I12" s="30">
        <v>371</v>
      </c>
      <c r="J12" s="30">
        <v>614</v>
      </c>
      <c r="K12" s="33">
        <v>442</v>
      </c>
    </row>
    <row r="13" ht="15" spans="2:11">
      <c r="B13" s="28">
        <v>11</v>
      </c>
      <c r="C13" s="29" t="s">
        <v>121</v>
      </c>
      <c r="D13" s="30">
        <v>7</v>
      </c>
      <c r="E13" s="30">
        <v>2825</v>
      </c>
      <c r="F13" s="30">
        <v>10754</v>
      </c>
      <c r="G13" s="30">
        <v>619</v>
      </c>
      <c r="H13" s="30">
        <v>1028</v>
      </c>
      <c r="I13" s="30">
        <v>658</v>
      </c>
      <c r="J13" s="30">
        <v>1089</v>
      </c>
      <c r="K13" s="33">
        <v>784</v>
      </c>
    </row>
    <row r="14" ht="15" spans="2:11">
      <c r="B14" s="28">
        <v>12</v>
      </c>
      <c r="C14" s="29" t="s">
        <v>129</v>
      </c>
      <c r="D14" s="30">
        <v>4</v>
      </c>
      <c r="E14" s="30">
        <v>1250</v>
      </c>
      <c r="F14" s="30">
        <v>3468</v>
      </c>
      <c r="G14" s="30">
        <v>200</v>
      </c>
      <c r="H14" s="30">
        <v>332</v>
      </c>
      <c r="I14" s="30">
        <v>212</v>
      </c>
      <c r="J14" s="30">
        <v>351</v>
      </c>
      <c r="K14" s="33">
        <v>253</v>
      </c>
    </row>
    <row r="15" spans="2:11">
      <c r="B15" s="28" t="s">
        <v>33</v>
      </c>
      <c r="C15" s="28"/>
      <c r="D15" s="30">
        <f>SUM(D3:D14)</f>
        <v>107</v>
      </c>
      <c r="E15" s="30">
        <f>SUM(E3:E14)</f>
        <v>46775</v>
      </c>
      <c r="F15" s="30">
        <f>SUM(F3:F14)</f>
        <v>166432</v>
      </c>
      <c r="G15" s="30">
        <f t="shared" ref="E15:K15" si="0">SUM(G3:G14)</f>
        <v>8520</v>
      </c>
      <c r="H15" s="30">
        <f t="shared" si="0"/>
        <v>14919</v>
      </c>
      <c r="I15" s="30">
        <f t="shared" si="0"/>
        <v>9547</v>
      </c>
      <c r="J15" s="30">
        <f t="shared" si="0"/>
        <v>16602</v>
      </c>
      <c r="K15" s="30">
        <f t="shared" si="0"/>
        <v>12135</v>
      </c>
    </row>
  </sheetData>
  <mergeCells count="1">
    <mergeCell ref="B15:C1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32"/>
  <sheetViews>
    <sheetView workbookViewId="0">
      <selection activeCell="N19" sqref="N19"/>
    </sheetView>
  </sheetViews>
  <sheetFormatPr defaultColWidth="8.72727272727273" defaultRowHeight="14" outlineLevelCol="7"/>
  <cols>
    <col min="5" max="5" width="9.54545454545454"/>
    <col min="6" max="8" width="10.5454545454545"/>
  </cols>
  <sheetData>
    <row r="1" ht="15.5" customHeight="1"/>
    <row r="2" ht="28.5" spans="2:8">
      <c r="B2" s="1" t="s">
        <v>0</v>
      </c>
      <c r="C2" s="2" t="s">
        <v>1</v>
      </c>
      <c r="D2" s="3" t="s">
        <v>145</v>
      </c>
      <c r="E2" s="3" t="s">
        <v>146</v>
      </c>
      <c r="F2" s="3" t="s">
        <v>147</v>
      </c>
      <c r="G2" s="3" t="s">
        <v>148</v>
      </c>
      <c r="H2" s="4" t="s">
        <v>149</v>
      </c>
    </row>
    <row r="3" ht="17" customHeight="1" spans="2:8">
      <c r="B3" s="1"/>
      <c r="C3" s="2"/>
      <c r="D3" s="5" t="s">
        <v>150</v>
      </c>
      <c r="E3" s="5" t="s">
        <v>151</v>
      </c>
      <c r="F3" s="5" t="s">
        <v>151</v>
      </c>
      <c r="G3" s="5" t="s">
        <v>151</v>
      </c>
      <c r="H3" s="6" t="s">
        <v>151</v>
      </c>
    </row>
    <row r="4" ht="14.75" spans="2:8">
      <c r="B4" s="7" t="s">
        <v>152</v>
      </c>
      <c r="C4" s="8" t="s">
        <v>153</v>
      </c>
      <c r="D4" s="8"/>
      <c r="E4" s="8"/>
      <c r="F4" s="8"/>
      <c r="G4" s="8"/>
      <c r="H4" s="8"/>
    </row>
    <row r="5" ht="15.5" spans="2:8">
      <c r="B5" s="9">
        <v>1</v>
      </c>
      <c r="C5" s="10" t="s">
        <v>14</v>
      </c>
      <c r="D5" s="11">
        <v>2529</v>
      </c>
      <c r="E5" s="12">
        <f>D5*1000*0.0000002*365</f>
        <v>184.617</v>
      </c>
      <c r="F5" s="12">
        <f>D5*1000*0.000000025*365</f>
        <v>23.077125</v>
      </c>
      <c r="G5" s="12">
        <f>D5*1000*0.00000003*365</f>
        <v>27.69255</v>
      </c>
      <c r="H5" s="13">
        <f>D5*1000*0.000000003*365</f>
        <v>2.769255</v>
      </c>
    </row>
    <row r="6" ht="14.75" spans="2:8">
      <c r="B6" s="9">
        <v>2</v>
      </c>
      <c r="C6" s="14" t="s">
        <v>137</v>
      </c>
      <c r="D6" s="15">
        <v>1328</v>
      </c>
      <c r="E6" s="12">
        <f t="shared" ref="E6:E17" si="0">D6*1000*0.0000002*365</f>
        <v>96.944</v>
      </c>
      <c r="F6" s="12">
        <f t="shared" ref="F6:F17" si="1">D6*1000*0.000000025*365</f>
        <v>12.118</v>
      </c>
      <c r="G6" s="12">
        <f t="shared" ref="G6:G17" si="2">D6*1000*0.00000003*365</f>
        <v>14.5416</v>
      </c>
      <c r="H6" s="13">
        <f t="shared" ref="H6:H17" si="3">D6*1000*0.000000003*365</f>
        <v>1.45416</v>
      </c>
    </row>
    <row r="7" ht="14.75" spans="2:8">
      <c r="B7" s="9">
        <v>3</v>
      </c>
      <c r="C7" s="16" t="s">
        <v>138</v>
      </c>
      <c r="D7" s="15">
        <v>1164</v>
      </c>
      <c r="E7" s="12">
        <f t="shared" si="0"/>
        <v>84.972</v>
      </c>
      <c r="F7" s="12">
        <f t="shared" si="1"/>
        <v>10.6215</v>
      </c>
      <c r="G7" s="12">
        <f t="shared" si="2"/>
        <v>12.7458</v>
      </c>
      <c r="H7" s="13">
        <f t="shared" si="3"/>
        <v>1.27458</v>
      </c>
    </row>
    <row r="8" ht="14.75" spans="2:8">
      <c r="B8" s="9">
        <v>4</v>
      </c>
      <c r="C8" s="14" t="s">
        <v>139</v>
      </c>
      <c r="D8" s="15">
        <v>1054</v>
      </c>
      <c r="E8" s="12">
        <f t="shared" si="0"/>
        <v>76.942</v>
      </c>
      <c r="F8" s="12">
        <f t="shared" si="1"/>
        <v>9.61775</v>
      </c>
      <c r="G8" s="12">
        <f t="shared" si="2"/>
        <v>11.5413</v>
      </c>
      <c r="H8" s="13">
        <f t="shared" si="3"/>
        <v>1.15413</v>
      </c>
    </row>
    <row r="9" ht="14.75" spans="2:8">
      <c r="B9" s="9">
        <v>5</v>
      </c>
      <c r="C9" s="14" t="s">
        <v>140</v>
      </c>
      <c r="D9" s="15">
        <v>420</v>
      </c>
      <c r="E9" s="12">
        <f t="shared" si="0"/>
        <v>30.66</v>
      </c>
      <c r="F9" s="12">
        <f t="shared" si="1"/>
        <v>3.8325</v>
      </c>
      <c r="G9" s="12">
        <f t="shared" si="2"/>
        <v>4.599</v>
      </c>
      <c r="H9" s="13">
        <f t="shared" si="3"/>
        <v>0.4599</v>
      </c>
    </row>
    <row r="10" ht="14.75" spans="2:8">
      <c r="B10" s="9">
        <v>6</v>
      </c>
      <c r="C10" s="14" t="s">
        <v>141</v>
      </c>
      <c r="D10" s="15">
        <v>857</v>
      </c>
      <c r="E10" s="12">
        <f t="shared" si="0"/>
        <v>62.561</v>
      </c>
      <c r="F10" s="12">
        <f t="shared" si="1"/>
        <v>7.820125</v>
      </c>
      <c r="G10" s="12">
        <f t="shared" si="2"/>
        <v>9.38415</v>
      </c>
      <c r="H10" s="13">
        <f t="shared" si="3"/>
        <v>0.938415</v>
      </c>
    </row>
    <row r="11" ht="14.75" spans="2:8">
      <c r="B11" s="9">
        <v>7</v>
      </c>
      <c r="C11" s="14" t="s">
        <v>142</v>
      </c>
      <c r="D11" s="15">
        <v>313</v>
      </c>
      <c r="E11" s="12">
        <f t="shared" si="0"/>
        <v>22.849</v>
      </c>
      <c r="F11" s="12">
        <f t="shared" si="1"/>
        <v>2.856125</v>
      </c>
      <c r="G11" s="12">
        <f t="shared" si="2"/>
        <v>3.42735</v>
      </c>
      <c r="H11" s="13">
        <f t="shared" si="3"/>
        <v>0.342735</v>
      </c>
    </row>
    <row r="12" ht="14.75" spans="2:8">
      <c r="B12" s="9">
        <v>8</v>
      </c>
      <c r="C12" s="14" t="s">
        <v>103</v>
      </c>
      <c r="D12" s="15">
        <v>435</v>
      </c>
      <c r="E12" s="12">
        <f t="shared" si="0"/>
        <v>31.755</v>
      </c>
      <c r="F12" s="12">
        <f t="shared" si="1"/>
        <v>3.969375</v>
      </c>
      <c r="G12" s="12">
        <f t="shared" si="2"/>
        <v>4.76325</v>
      </c>
      <c r="H12" s="13">
        <f t="shared" si="3"/>
        <v>0.476325</v>
      </c>
    </row>
    <row r="13" ht="14.75" spans="2:8">
      <c r="B13" s="17">
        <v>9</v>
      </c>
      <c r="C13" s="14" t="s">
        <v>111</v>
      </c>
      <c r="D13" s="15">
        <v>206</v>
      </c>
      <c r="E13" s="12">
        <f t="shared" si="0"/>
        <v>15.038</v>
      </c>
      <c r="F13" s="12">
        <f t="shared" si="1"/>
        <v>1.87975</v>
      </c>
      <c r="G13" s="12">
        <f t="shared" si="2"/>
        <v>2.2557</v>
      </c>
      <c r="H13" s="13">
        <f t="shared" si="3"/>
        <v>0.22557</v>
      </c>
    </row>
    <row r="14" ht="14.75" spans="2:8">
      <c r="B14" s="17">
        <v>10</v>
      </c>
      <c r="C14" s="14" t="s">
        <v>116</v>
      </c>
      <c r="D14" s="15">
        <v>371</v>
      </c>
      <c r="E14" s="12">
        <f t="shared" si="0"/>
        <v>27.083</v>
      </c>
      <c r="F14" s="12">
        <f t="shared" si="1"/>
        <v>3.385375</v>
      </c>
      <c r="G14" s="12">
        <f t="shared" si="2"/>
        <v>4.06245</v>
      </c>
      <c r="H14" s="13">
        <f t="shared" si="3"/>
        <v>0.406245</v>
      </c>
    </row>
    <row r="15" ht="14.75" spans="2:8">
      <c r="B15" s="17">
        <v>11</v>
      </c>
      <c r="C15" s="14" t="s">
        <v>121</v>
      </c>
      <c r="D15" s="15">
        <v>658</v>
      </c>
      <c r="E15" s="12">
        <f t="shared" si="0"/>
        <v>48.034</v>
      </c>
      <c r="F15" s="12">
        <f t="shared" si="1"/>
        <v>6.00425</v>
      </c>
      <c r="G15" s="12">
        <f t="shared" si="2"/>
        <v>7.2051</v>
      </c>
      <c r="H15" s="13">
        <f t="shared" si="3"/>
        <v>0.72051</v>
      </c>
    </row>
    <row r="16" ht="15.5" customHeight="1" spans="2:8">
      <c r="B16" s="17">
        <v>12</v>
      </c>
      <c r="C16" s="18" t="s">
        <v>129</v>
      </c>
      <c r="D16" s="15">
        <v>212</v>
      </c>
      <c r="E16" s="12">
        <f t="shared" si="0"/>
        <v>15.476</v>
      </c>
      <c r="F16" s="12">
        <f t="shared" si="1"/>
        <v>1.9345</v>
      </c>
      <c r="G16" s="12">
        <f t="shared" si="2"/>
        <v>2.3214</v>
      </c>
      <c r="H16" s="13">
        <f t="shared" si="3"/>
        <v>0.23214</v>
      </c>
    </row>
    <row r="17" ht="15.5" customHeight="1" spans="2:8">
      <c r="B17" s="19" t="s">
        <v>33</v>
      </c>
      <c r="C17" s="19"/>
      <c r="D17" s="20">
        <v>9547</v>
      </c>
      <c r="E17" s="12">
        <f t="shared" si="0"/>
        <v>696.931</v>
      </c>
      <c r="F17" s="12">
        <f t="shared" si="1"/>
        <v>87.116375</v>
      </c>
      <c r="G17" s="12">
        <f t="shared" si="2"/>
        <v>104.53965</v>
      </c>
      <c r="H17" s="13">
        <f t="shared" si="3"/>
        <v>10.453965</v>
      </c>
    </row>
    <row r="18" ht="14.75" spans="2:8">
      <c r="B18" s="21" t="s">
        <v>154</v>
      </c>
      <c r="C18" s="8" t="s">
        <v>155</v>
      </c>
      <c r="D18" s="8"/>
      <c r="E18" s="8"/>
      <c r="F18" s="8"/>
      <c r="G18" s="8"/>
      <c r="H18" s="8"/>
    </row>
    <row r="19" ht="15.5" spans="2:8">
      <c r="B19" s="9">
        <v>1</v>
      </c>
      <c r="C19" s="10" t="s">
        <v>14</v>
      </c>
      <c r="D19" s="22">
        <v>3181</v>
      </c>
      <c r="E19" s="12">
        <f>D19*1000*0.0000002*365</f>
        <v>232.213</v>
      </c>
      <c r="F19" s="12">
        <f>D19*1000*0.000000025*365</f>
        <v>29.026625</v>
      </c>
      <c r="G19" s="12">
        <f>D19*1000*0.00000003*365</f>
        <v>34.83195</v>
      </c>
      <c r="H19" s="13">
        <f>D19*1000*0.000000003*365</f>
        <v>3.483195</v>
      </c>
    </row>
    <row r="20" ht="14.75" spans="2:8">
      <c r="B20" s="9">
        <v>2</v>
      </c>
      <c r="C20" s="14" t="s">
        <v>137</v>
      </c>
      <c r="D20" s="23">
        <v>1670</v>
      </c>
      <c r="E20" s="12">
        <f t="shared" ref="E20:E31" si="4">D20*1000*0.0000002*365</f>
        <v>121.91</v>
      </c>
      <c r="F20" s="12">
        <f t="shared" ref="F20:F31" si="5">D20*1000*0.000000025*365</f>
        <v>15.23875</v>
      </c>
      <c r="G20" s="12">
        <f t="shared" ref="G20:G31" si="6">D20*1000*0.00000003*365</f>
        <v>18.2865</v>
      </c>
      <c r="H20" s="13">
        <f t="shared" ref="H20:H31" si="7">D20*1000*0.000000003*365</f>
        <v>1.82865</v>
      </c>
    </row>
    <row r="21" ht="14.75" spans="2:8">
      <c r="B21" s="9">
        <v>3</v>
      </c>
      <c r="C21" s="16" t="s">
        <v>138</v>
      </c>
      <c r="D21" s="23">
        <v>1465</v>
      </c>
      <c r="E21" s="12">
        <f t="shared" si="4"/>
        <v>106.945</v>
      </c>
      <c r="F21" s="12">
        <f t="shared" si="5"/>
        <v>13.368125</v>
      </c>
      <c r="G21" s="12">
        <f t="shared" si="6"/>
        <v>16.04175</v>
      </c>
      <c r="H21" s="13">
        <f t="shared" si="7"/>
        <v>1.604175</v>
      </c>
    </row>
    <row r="22" ht="14.75" spans="2:8">
      <c r="B22" s="9">
        <v>4</v>
      </c>
      <c r="C22" s="14" t="s">
        <v>139</v>
      </c>
      <c r="D22" s="23">
        <v>1326</v>
      </c>
      <c r="E22" s="12">
        <f t="shared" si="4"/>
        <v>96.798</v>
      </c>
      <c r="F22" s="12">
        <f t="shared" si="5"/>
        <v>12.09975</v>
      </c>
      <c r="G22" s="12">
        <f t="shared" si="6"/>
        <v>14.5197</v>
      </c>
      <c r="H22" s="13">
        <f t="shared" si="7"/>
        <v>1.45197</v>
      </c>
    </row>
    <row r="23" ht="14.75" spans="2:8">
      <c r="B23" s="9">
        <v>5</v>
      </c>
      <c r="C23" s="14" t="s">
        <v>140</v>
      </c>
      <c r="D23" s="23">
        <v>594</v>
      </c>
      <c r="E23" s="12">
        <f t="shared" si="4"/>
        <v>43.362</v>
      </c>
      <c r="F23" s="12">
        <f t="shared" si="5"/>
        <v>5.42025</v>
      </c>
      <c r="G23" s="12">
        <f t="shared" si="6"/>
        <v>6.5043</v>
      </c>
      <c r="H23" s="13">
        <f t="shared" si="7"/>
        <v>0.65043</v>
      </c>
    </row>
    <row r="24" ht="14.75" spans="2:8">
      <c r="B24" s="9">
        <v>6</v>
      </c>
      <c r="C24" s="14" t="s">
        <v>141</v>
      </c>
      <c r="D24" s="23">
        <v>1213</v>
      </c>
      <c r="E24" s="12">
        <f t="shared" si="4"/>
        <v>88.549</v>
      </c>
      <c r="F24" s="12">
        <f t="shared" si="5"/>
        <v>11.068625</v>
      </c>
      <c r="G24" s="12">
        <f t="shared" si="6"/>
        <v>13.28235</v>
      </c>
      <c r="H24" s="13">
        <f t="shared" si="7"/>
        <v>1.328235</v>
      </c>
    </row>
    <row r="25" ht="14.75" spans="2:8">
      <c r="B25" s="9">
        <v>7</v>
      </c>
      <c r="C25" s="14" t="s">
        <v>142</v>
      </c>
      <c r="D25" s="23">
        <v>443</v>
      </c>
      <c r="E25" s="12">
        <f t="shared" si="4"/>
        <v>32.339</v>
      </c>
      <c r="F25" s="12">
        <f t="shared" si="5"/>
        <v>4.042375</v>
      </c>
      <c r="G25" s="12">
        <f t="shared" si="6"/>
        <v>4.85085</v>
      </c>
      <c r="H25" s="13">
        <f t="shared" si="7"/>
        <v>0.485085</v>
      </c>
    </row>
    <row r="26" ht="14.75" spans="2:8">
      <c r="B26" s="9">
        <v>8</v>
      </c>
      <c r="C26" s="14" t="s">
        <v>103</v>
      </c>
      <c r="D26" s="23">
        <v>518</v>
      </c>
      <c r="E26" s="12">
        <f t="shared" si="4"/>
        <v>37.814</v>
      </c>
      <c r="F26" s="12">
        <f t="shared" si="5"/>
        <v>4.72675</v>
      </c>
      <c r="G26" s="12">
        <f t="shared" si="6"/>
        <v>5.6721</v>
      </c>
      <c r="H26" s="13">
        <f t="shared" si="7"/>
        <v>0.56721</v>
      </c>
    </row>
    <row r="27" ht="14.75" spans="2:8">
      <c r="B27" s="17">
        <v>9</v>
      </c>
      <c r="C27" s="14" t="s">
        <v>111</v>
      </c>
      <c r="D27" s="23">
        <v>246</v>
      </c>
      <c r="E27" s="12">
        <f t="shared" si="4"/>
        <v>17.958</v>
      </c>
      <c r="F27" s="12">
        <f t="shared" si="5"/>
        <v>2.24475</v>
      </c>
      <c r="G27" s="12">
        <f t="shared" si="6"/>
        <v>2.6937</v>
      </c>
      <c r="H27" s="13">
        <f t="shared" si="7"/>
        <v>0.26937</v>
      </c>
    </row>
    <row r="28" ht="14.75" spans="2:8">
      <c r="B28" s="17">
        <v>10</v>
      </c>
      <c r="C28" s="14" t="s">
        <v>116</v>
      </c>
      <c r="D28" s="23">
        <v>442</v>
      </c>
      <c r="E28" s="12">
        <f t="shared" si="4"/>
        <v>32.266</v>
      </c>
      <c r="F28" s="12">
        <f t="shared" si="5"/>
        <v>4.03325</v>
      </c>
      <c r="G28" s="12">
        <f t="shared" si="6"/>
        <v>4.8399</v>
      </c>
      <c r="H28" s="13">
        <f t="shared" si="7"/>
        <v>0.48399</v>
      </c>
    </row>
    <row r="29" ht="14.75" spans="2:8">
      <c r="B29" s="17">
        <v>11</v>
      </c>
      <c r="C29" s="14" t="s">
        <v>121</v>
      </c>
      <c r="D29" s="23">
        <v>784</v>
      </c>
      <c r="E29" s="12">
        <f t="shared" si="4"/>
        <v>57.232</v>
      </c>
      <c r="F29" s="12">
        <f t="shared" si="5"/>
        <v>7.154</v>
      </c>
      <c r="G29" s="12">
        <f t="shared" si="6"/>
        <v>8.5848</v>
      </c>
      <c r="H29" s="13">
        <f t="shared" si="7"/>
        <v>0.85848</v>
      </c>
    </row>
    <row r="30" ht="15.5" customHeight="1" spans="2:8">
      <c r="B30" s="17">
        <v>12</v>
      </c>
      <c r="C30" s="18" t="s">
        <v>129</v>
      </c>
      <c r="D30" s="23">
        <v>253</v>
      </c>
      <c r="E30" s="12">
        <f t="shared" si="4"/>
        <v>18.469</v>
      </c>
      <c r="F30" s="12">
        <f t="shared" si="5"/>
        <v>2.308625</v>
      </c>
      <c r="G30" s="12">
        <f t="shared" si="6"/>
        <v>2.77035</v>
      </c>
      <c r="H30" s="13">
        <f t="shared" si="7"/>
        <v>0.277035</v>
      </c>
    </row>
    <row r="31" ht="14.75" spans="2:8">
      <c r="B31" s="24" t="s">
        <v>33</v>
      </c>
      <c r="C31" s="24"/>
      <c r="D31" s="25">
        <v>12135</v>
      </c>
      <c r="E31" s="12">
        <f t="shared" si="4"/>
        <v>885.855</v>
      </c>
      <c r="F31" s="12">
        <f t="shared" si="5"/>
        <v>110.731875</v>
      </c>
      <c r="G31" s="12">
        <f t="shared" si="6"/>
        <v>132.87825</v>
      </c>
      <c r="H31" s="13">
        <f t="shared" si="7"/>
        <v>13.287825</v>
      </c>
    </row>
    <row r="32" ht="14.75"/>
  </sheetData>
  <mergeCells count="6">
    <mergeCell ref="C4:H4"/>
    <mergeCell ref="B17:C17"/>
    <mergeCell ref="C18:H18"/>
    <mergeCell ref="B31:C31"/>
    <mergeCell ref="B2:B3"/>
    <mergeCell ref="C2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宝轮镇</vt:lpstr>
      <vt:lpstr>荣山镇</vt:lpstr>
      <vt:lpstr>大石镇</vt:lpstr>
      <vt:lpstr>三堆镇</vt:lpstr>
      <vt:lpstr>金洞乡</vt:lpstr>
      <vt:lpstr>龙潭乡</vt:lpstr>
      <vt:lpstr>白朝乡</vt:lpstr>
      <vt:lpstr>嘉陵街道</vt:lpstr>
      <vt:lpstr>万缘街道</vt:lpstr>
      <vt:lpstr>上西街道</vt:lpstr>
      <vt:lpstr>河西街道</vt:lpstr>
      <vt:lpstr>雪峰街道</vt:lpstr>
      <vt:lpstr>用水量合计</vt:lpstr>
      <vt:lpstr>污水量合计</vt:lpstr>
      <vt:lpstr>污染物产生量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hasee</cp:lastModifiedBy>
  <dcterms:created xsi:type="dcterms:W3CDTF">2020-05-20T14:41:00Z</dcterms:created>
  <dcterms:modified xsi:type="dcterms:W3CDTF">2020-11-21T23:16:57Z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